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3905" windowHeight="7455" tabRatio="817" firstSheet="2" activeTab="4"/>
  </bookViews>
  <sheets>
    <sheet name="инд.маршрут" sheetId="45" r:id="rId1"/>
    <sheet name="справка К.Г." sheetId="25" r:id="rId2"/>
    <sheet name="справка С.Г." sheetId="50" r:id="rId3"/>
    <sheet name="справка Н.Г." sheetId="8" r:id="rId4"/>
    <sheet name="реч. разв." sheetId="2" r:id="rId5"/>
    <sheet name="позн" sheetId="46" r:id="rId6"/>
    <sheet name="РЭМП" sheetId="26" r:id="rId7"/>
    <sheet name="игра" sheetId="1" r:id="rId8"/>
    <sheet name="Труд,ОБЖ" sheetId="47" r:id="rId9"/>
    <sheet name="ПБ" sheetId="30" r:id="rId10"/>
    <sheet name="ИЗО" sheetId="33" r:id="rId11"/>
    <sheet name=" констр " sheetId="49" r:id="rId12"/>
    <sheet name="Музыка" sheetId="28" r:id="rId13"/>
    <sheet name="Здоровье" sheetId="48" r:id="rId14"/>
    <sheet name="ФИЗО" sheetId="35" r:id="rId15"/>
  </sheets>
  <definedNames>
    <definedName name="_xlnm.Print_Area" localSheetId="11">' констр '!$A$1:$AG$55</definedName>
    <definedName name="_xlnm.Print_Area" localSheetId="7">игра!$A$1:$AH$57</definedName>
    <definedName name="_xlnm.Print_Area" localSheetId="10">ИЗО!$A$1:$AP$60</definedName>
    <definedName name="_xlnm.Print_Area" localSheetId="12">Музыка!$A$1:$AI$54</definedName>
    <definedName name="_xlnm.Print_Area" localSheetId="9">ПБ!$A$1:$AR$55</definedName>
    <definedName name="_xlnm.Print_Area" localSheetId="5">позн!$A$1:$AJ$54</definedName>
    <definedName name="_xlnm.Print_Area" localSheetId="4">'реч. разв.'!$A$1:$AK$64</definedName>
    <definedName name="_xlnm.Print_Area" localSheetId="6">РЭМП!$A$1:$AK$59</definedName>
    <definedName name="_xlnm.Print_Area" localSheetId="1">'справка К.Г.'!$A$1:$AA$47</definedName>
    <definedName name="_xlnm.Print_Area" localSheetId="3">'справка Н.Г.'!$A$1:$Z$47</definedName>
    <definedName name="_xlnm.Print_Area" localSheetId="2">'справка С.Г.'!$A$1:$Z$47</definedName>
    <definedName name="_xlnm.Print_Area" localSheetId="8">'Труд,ОБЖ'!$A$1:$AI$62</definedName>
    <definedName name="_xlnm.Print_Area" localSheetId="14">ФИЗО!$A$1:$AG$53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41" i="33" l="1"/>
  <c r="Y41" i="33"/>
  <c r="R40" i="48"/>
  <c r="S40" i="48"/>
  <c r="L41" i="49"/>
  <c r="M41" i="49"/>
  <c r="L41" i="33"/>
  <c r="M41" i="33"/>
  <c r="AD43" i="30"/>
  <c r="AE43" i="30"/>
  <c r="AD42" i="30"/>
  <c r="AE42" i="30"/>
  <c r="AD41" i="30"/>
  <c r="AE41" i="30"/>
  <c r="AA43" i="47"/>
  <c r="AB43" i="47"/>
  <c r="R46" i="47"/>
  <c r="L43" i="47"/>
  <c r="M43" i="47"/>
  <c r="X43" i="1"/>
  <c r="Y43" i="1"/>
  <c r="X44" i="26"/>
  <c r="Y44" i="26" s="1"/>
  <c r="U41" i="46"/>
  <c r="V41" i="46" s="1"/>
  <c r="AA44" i="2"/>
  <c r="AB44" i="2" s="1"/>
  <c r="L44" i="2"/>
  <c r="M44" i="2"/>
  <c r="I27" i="50" l="1"/>
  <c r="J27" i="50" s="1"/>
  <c r="I23" i="50"/>
  <c r="I18" i="50"/>
  <c r="J18" i="50" s="1"/>
  <c r="T19" i="50" s="1"/>
  <c r="I16" i="50"/>
  <c r="G27" i="50"/>
  <c r="G23" i="50"/>
  <c r="K23" i="50" s="1"/>
  <c r="G16" i="50"/>
  <c r="E27" i="50"/>
  <c r="E23" i="50"/>
  <c r="E16" i="50"/>
  <c r="D27" i="50"/>
  <c r="D23" i="50"/>
  <c r="H23" i="50" s="1"/>
  <c r="D16" i="50"/>
  <c r="I30" i="50"/>
  <c r="G30" i="50"/>
  <c r="E30" i="50"/>
  <c r="F30" i="50" s="1"/>
  <c r="D30" i="50"/>
  <c r="J30" i="50" s="1"/>
  <c r="I29" i="50"/>
  <c r="G29" i="50"/>
  <c r="E29" i="50"/>
  <c r="O29" i="50" s="1"/>
  <c r="D29" i="50"/>
  <c r="I28" i="50"/>
  <c r="G28" i="50"/>
  <c r="E28" i="50"/>
  <c r="K28" i="50" s="1"/>
  <c r="D28" i="50"/>
  <c r="H28" i="50" s="1"/>
  <c r="K27" i="50"/>
  <c r="AN51" i="33"/>
  <c r="D26" i="50" s="1"/>
  <c r="I26" i="50"/>
  <c r="G26" i="50"/>
  <c r="E26" i="50"/>
  <c r="K26" i="50" s="1"/>
  <c r="I25" i="50"/>
  <c r="G25" i="50"/>
  <c r="E25" i="50"/>
  <c r="D25" i="50"/>
  <c r="I24" i="50"/>
  <c r="J24" i="50" s="1"/>
  <c r="T24" i="50" s="1"/>
  <c r="E24" i="50"/>
  <c r="G24" i="50"/>
  <c r="H24" i="50" s="1"/>
  <c r="R24" i="50" s="1"/>
  <c r="D24" i="50"/>
  <c r="I22" i="50"/>
  <c r="G22" i="50"/>
  <c r="H22" i="50" s="1"/>
  <c r="E22" i="50"/>
  <c r="K22" i="50" s="1"/>
  <c r="L22" i="50" s="1"/>
  <c r="D22" i="50"/>
  <c r="I20" i="50"/>
  <c r="G20" i="50"/>
  <c r="E20" i="50"/>
  <c r="D20" i="50"/>
  <c r="I19" i="50"/>
  <c r="G19" i="50"/>
  <c r="E19" i="50"/>
  <c r="O19" i="50" s="1"/>
  <c r="D19" i="50"/>
  <c r="G18" i="50"/>
  <c r="E18" i="50"/>
  <c r="D18" i="50"/>
  <c r="S29" i="50"/>
  <c r="Q29" i="50"/>
  <c r="F29" i="50"/>
  <c r="P29" i="50" s="1"/>
  <c r="J25" i="50"/>
  <c r="H25" i="50"/>
  <c r="F25" i="50"/>
  <c r="F24" i="50"/>
  <c r="P24" i="50" s="1"/>
  <c r="J22" i="50"/>
  <c r="F22" i="50"/>
  <c r="F20" i="50"/>
  <c r="P20" i="50" s="1"/>
  <c r="H19" i="50"/>
  <c r="Q19" i="50"/>
  <c r="F18" i="50"/>
  <c r="P19" i="50" s="1"/>
  <c r="K18" i="50"/>
  <c r="W51" i="35"/>
  <c r="U51" i="35"/>
  <c r="Q51" i="35"/>
  <c r="O51" i="35"/>
  <c r="M51" i="35"/>
  <c r="K51" i="35"/>
  <c r="Y40" i="35"/>
  <c r="Z40" i="35" s="1"/>
  <c r="W15" i="35"/>
  <c r="X15" i="35" s="1"/>
  <c r="W16" i="35"/>
  <c r="X16" i="35"/>
  <c r="W17" i="35"/>
  <c r="X17" i="35" s="1"/>
  <c r="W18" i="35"/>
  <c r="X18" i="35" s="1"/>
  <c r="W19" i="35"/>
  <c r="X19" i="35" s="1"/>
  <c r="W20" i="35"/>
  <c r="X20" i="35" s="1"/>
  <c r="W21" i="35"/>
  <c r="X21" i="35" s="1"/>
  <c r="W22" i="35"/>
  <c r="X22" i="35" s="1"/>
  <c r="W23" i="35"/>
  <c r="X23" i="35" s="1"/>
  <c r="W24" i="35"/>
  <c r="X24" i="35"/>
  <c r="W25" i="35"/>
  <c r="X25" i="35" s="1"/>
  <c r="W26" i="35"/>
  <c r="X26" i="35" s="1"/>
  <c r="W27" i="35"/>
  <c r="X27" i="35" s="1"/>
  <c r="W28" i="35"/>
  <c r="X28" i="35" s="1"/>
  <c r="W29" i="35"/>
  <c r="X29" i="35" s="1"/>
  <c r="W30" i="35"/>
  <c r="X30" i="35" s="1"/>
  <c r="W31" i="35"/>
  <c r="X31" i="35" s="1"/>
  <c r="W32" i="35"/>
  <c r="X32" i="35"/>
  <c r="W33" i="35"/>
  <c r="X33" i="35" s="1"/>
  <c r="W34" i="35"/>
  <c r="X34" i="35" s="1"/>
  <c r="W35" i="35"/>
  <c r="X35" i="35" s="1"/>
  <c r="W36" i="35"/>
  <c r="X36" i="35" s="1"/>
  <c r="W37" i="35"/>
  <c r="X37" i="35" s="1"/>
  <c r="W38" i="35"/>
  <c r="X38" i="35" s="1"/>
  <c r="W39" i="35"/>
  <c r="X39" i="35" s="1"/>
  <c r="W40" i="35"/>
  <c r="X40" i="35"/>
  <c r="W41" i="35"/>
  <c r="X41" i="35" s="1"/>
  <c r="W42" i="35"/>
  <c r="X42" i="35" s="1"/>
  <c r="W14" i="35"/>
  <c r="X14" i="35" s="1"/>
  <c r="W13" i="35"/>
  <c r="X13" i="35" s="1"/>
  <c r="Y52" i="28"/>
  <c r="W52" i="28"/>
  <c r="U52" i="28"/>
  <c r="Q52" i="28"/>
  <c r="O52" i="28"/>
  <c r="M52" i="28"/>
  <c r="K52" i="28"/>
  <c r="Y40" i="28"/>
  <c r="Z40" i="28" s="1"/>
  <c r="W15" i="28"/>
  <c r="X15" i="28" s="1"/>
  <c r="W16" i="28"/>
  <c r="X16" i="28" s="1"/>
  <c r="W17" i="28"/>
  <c r="X17" i="28" s="1"/>
  <c r="W18" i="28"/>
  <c r="X18" i="28" s="1"/>
  <c r="W19" i="28"/>
  <c r="X19" i="28" s="1"/>
  <c r="W20" i="28"/>
  <c r="X20" i="28" s="1"/>
  <c r="W21" i="28"/>
  <c r="X21" i="28" s="1"/>
  <c r="W22" i="28"/>
  <c r="X22" i="28"/>
  <c r="W23" i="28"/>
  <c r="X23" i="28" s="1"/>
  <c r="W24" i="28"/>
  <c r="X24" i="28" s="1"/>
  <c r="W25" i="28"/>
  <c r="X25" i="28" s="1"/>
  <c r="W26" i="28"/>
  <c r="X26" i="28"/>
  <c r="W27" i="28"/>
  <c r="X27" i="28" s="1"/>
  <c r="W28" i="28"/>
  <c r="X28" i="28"/>
  <c r="W29" i="28"/>
  <c r="X29" i="28" s="1"/>
  <c r="W30" i="28"/>
  <c r="X30" i="28" s="1"/>
  <c r="W31" i="28"/>
  <c r="X31" i="28" s="1"/>
  <c r="W32" i="28"/>
  <c r="X32" i="28" s="1"/>
  <c r="W33" i="28"/>
  <c r="X33" i="28" s="1"/>
  <c r="W34" i="28"/>
  <c r="X34" i="28"/>
  <c r="W35" i="28"/>
  <c r="X35" i="28" s="1"/>
  <c r="W36" i="28"/>
  <c r="X36" i="28"/>
  <c r="W37" i="28"/>
  <c r="X37" i="28" s="1"/>
  <c r="W38" i="28"/>
  <c r="X38" i="28" s="1"/>
  <c r="W39" i="28"/>
  <c r="X39" i="28" s="1"/>
  <c r="W40" i="28"/>
  <c r="X40" i="28" s="1"/>
  <c r="W41" i="28"/>
  <c r="X41" i="28" s="1"/>
  <c r="W42" i="28"/>
  <c r="X42" i="28"/>
  <c r="W14" i="28"/>
  <c r="X14" i="28" s="1"/>
  <c r="W13" i="28"/>
  <c r="X13" i="28" s="1"/>
  <c r="T44" i="35"/>
  <c r="S44" i="35"/>
  <c r="R44" i="35"/>
  <c r="Q44" i="35"/>
  <c r="P44" i="35"/>
  <c r="O44" i="35"/>
  <c r="N44" i="35"/>
  <c r="M44" i="35"/>
  <c r="L44" i="35"/>
  <c r="K44" i="35"/>
  <c r="J44" i="35"/>
  <c r="I44" i="35"/>
  <c r="T43" i="35"/>
  <c r="S43" i="35"/>
  <c r="R43" i="35"/>
  <c r="Q43" i="35"/>
  <c r="P43" i="35"/>
  <c r="O43" i="35"/>
  <c r="N43" i="35"/>
  <c r="M43" i="35"/>
  <c r="L43" i="35"/>
  <c r="K43" i="35"/>
  <c r="J43" i="35"/>
  <c r="I43" i="35"/>
  <c r="H44" i="35"/>
  <c r="G44" i="35"/>
  <c r="F44" i="35"/>
  <c r="E44" i="35"/>
  <c r="D44" i="35"/>
  <c r="C44" i="35"/>
  <c r="H43" i="35"/>
  <c r="G43" i="35"/>
  <c r="F43" i="35"/>
  <c r="E43" i="35"/>
  <c r="D43" i="35"/>
  <c r="C43" i="35"/>
  <c r="T44" i="28"/>
  <c r="S44" i="28"/>
  <c r="R44" i="28"/>
  <c r="Q44" i="28"/>
  <c r="P44" i="28"/>
  <c r="O44" i="28"/>
  <c r="N44" i="28"/>
  <c r="M44" i="28"/>
  <c r="L44" i="28"/>
  <c r="K44" i="28"/>
  <c r="J44" i="28"/>
  <c r="I44" i="28"/>
  <c r="T43" i="28"/>
  <c r="S43" i="28"/>
  <c r="R43" i="28"/>
  <c r="Q43" i="28"/>
  <c r="P43" i="28"/>
  <c r="O43" i="28"/>
  <c r="N43" i="28"/>
  <c r="M43" i="28"/>
  <c r="L43" i="28"/>
  <c r="K43" i="28"/>
  <c r="J43" i="28"/>
  <c r="I43" i="28"/>
  <c r="H44" i="28"/>
  <c r="G44" i="28"/>
  <c r="F44" i="28"/>
  <c r="E44" i="28"/>
  <c r="D44" i="28"/>
  <c r="C44" i="28"/>
  <c r="H43" i="28"/>
  <c r="G43" i="28"/>
  <c r="F43" i="28"/>
  <c r="E43" i="28"/>
  <c r="W43" i="28" s="1"/>
  <c r="X43" i="28" s="1"/>
  <c r="D43" i="28"/>
  <c r="C43" i="28"/>
  <c r="U52" i="48"/>
  <c r="T13" i="48"/>
  <c r="J16" i="50" l="1"/>
  <c r="J23" i="50"/>
  <c r="K30" i="50"/>
  <c r="L30" i="50" s="1"/>
  <c r="H30" i="50"/>
  <c r="J29" i="50"/>
  <c r="T29" i="50" s="1"/>
  <c r="F28" i="50"/>
  <c r="L28" i="50"/>
  <c r="J28" i="50"/>
  <c r="L27" i="50"/>
  <c r="H27" i="50"/>
  <c r="H26" i="50"/>
  <c r="F26" i="50"/>
  <c r="J26" i="50"/>
  <c r="L26" i="50"/>
  <c r="Q24" i="50"/>
  <c r="L23" i="50"/>
  <c r="H20" i="50"/>
  <c r="R20" i="50" s="1"/>
  <c r="J20" i="50"/>
  <c r="T20" i="50" s="1"/>
  <c r="J19" i="50"/>
  <c r="F16" i="50"/>
  <c r="P16" i="50" s="1"/>
  <c r="T16" i="50"/>
  <c r="J31" i="50"/>
  <c r="T31" i="50" s="1"/>
  <c r="L18" i="50"/>
  <c r="V19" i="50" s="1"/>
  <c r="S19" i="50"/>
  <c r="K25" i="50"/>
  <c r="L25" i="50" s="1"/>
  <c r="K29" i="50"/>
  <c r="F19" i="50"/>
  <c r="F23" i="50"/>
  <c r="O24" i="50"/>
  <c r="S24" i="50"/>
  <c r="F27" i="50"/>
  <c r="H29" i="50"/>
  <c r="R29" i="50" s="1"/>
  <c r="H18" i="50"/>
  <c r="R19" i="50" s="1"/>
  <c r="K19" i="50"/>
  <c r="L19" i="50" s="1"/>
  <c r="H16" i="50"/>
  <c r="K16" i="50"/>
  <c r="K20" i="50"/>
  <c r="K24" i="50"/>
  <c r="M52" i="35"/>
  <c r="O52" i="35"/>
  <c r="Q52" i="35"/>
  <c r="M53" i="28"/>
  <c r="O53" i="28"/>
  <c r="Q53" i="28"/>
  <c r="AA52" i="48"/>
  <c r="Y52" i="48"/>
  <c r="W52" i="48"/>
  <c r="Q52" i="48"/>
  <c r="K52" i="48"/>
  <c r="V40" i="48"/>
  <c r="W40" i="48" s="1"/>
  <c r="T15" i="48"/>
  <c r="U15" i="48" s="1"/>
  <c r="T16" i="48"/>
  <c r="U16" i="48" s="1"/>
  <c r="T17" i="48"/>
  <c r="U17" i="48" s="1"/>
  <c r="T18" i="48"/>
  <c r="U18" i="48"/>
  <c r="T19" i="48"/>
  <c r="U19" i="48" s="1"/>
  <c r="T20" i="48"/>
  <c r="U20" i="48" s="1"/>
  <c r="T21" i="48"/>
  <c r="U21" i="48" s="1"/>
  <c r="T22" i="48"/>
  <c r="U22" i="48" s="1"/>
  <c r="T23" i="48"/>
  <c r="U23" i="48" s="1"/>
  <c r="T24" i="48"/>
  <c r="U24" i="48" s="1"/>
  <c r="T25" i="48"/>
  <c r="U25" i="48" s="1"/>
  <c r="T26" i="48"/>
  <c r="U26" i="48"/>
  <c r="T27" i="48"/>
  <c r="U27" i="48" s="1"/>
  <c r="T28" i="48"/>
  <c r="U28" i="48" s="1"/>
  <c r="T29" i="48"/>
  <c r="U29" i="48" s="1"/>
  <c r="T30" i="48"/>
  <c r="U30" i="48" s="1"/>
  <c r="T31" i="48"/>
  <c r="U31" i="48" s="1"/>
  <c r="T32" i="48"/>
  <c r="U32" i="48" s="1"/>
  <c r="T33" i="48"/>
  <c r="U33" i="48" s="1"/>
  <c r="T34" i="48"/>
  <c r="U34" i="48"/>
  <c r="T35" i="48"/>
  <c r="U35" i="48" s="1"/>
  <c r="T36" i="48"/>
  <c r="U36" i="48" s="1"/>
  <c r="T37" i="48"/>
  <c r="U37" i="48" s="1"/>
  <c r="T38" i="48"/>
  <c r="U38" i="48" s="1"/>
  <c r="T39" i="48"/>
  <c r="U39" i="48" s="1"/>
  <c r="T40" i="48"/>
  <c r="U40" i="48" s="1"/>
  <c r="T41" i="48"/>
  <c r="U41" i="48" s="1"/>
  <c r="T42" i="48"/>
  <c r="U42" i="48"/>
  <c r="T14" i="48"/>
  <c r="U14" i="48" s="1"/>
  <c r="U13" i="48"/>
  <c r="O52" i="48" s="1"/>
  <c r="O53" i="48" s="1"/>
  <c r="Q44" i="48"/>
  <c r="P44" i="48"/>
  <c r="O44" i="48"/>
  <c r="N44" i="48"/>
  <c r="M44" i="48"/>
  <c r="L44" i="48"/>
  <c r="Q43" i="48"/>
  <c r="P43" i="48"/>
  <c r="O43" i="48"/>
  <c r="N43" i="48"/>
  <c r="M43" i="48"/>
  <c r="L43" i="48"/>
  <c r="K44" i="48"/>
  <c r="J44" i="48"/>
  <c r="I44" i="48"/>
  <c r="K43" i="48"/>
  <c r="J43" i="48"/>
  <c r="I43" i="48"/>
  <c r="H44" i="48"/>
  <c r="G44" i="48"/>
  <c r="F44" i="48"/>
  <c r="E44" i="48"/>
  <c r="D44" i="48"/>
  <c r="C44" i="48"/>
  <c r="H43" i="48"/>
  <c r="G43" i="48"/>
  <c r="F43" i="48"/>
  <c r="E43" i="48"/>
  <c r="T43" i="48" s="1"/>
  <c r="U43" i="48" s="1"/>
  <c r="D43" i="48"/>
  <c r="C43" i="48"/>
  <c r="AS51" i="33"/>
  <c r="AS52" i="33" s="1"/>
  <c r="AQ51" i="33"/>
  <c r="AQ52" i="33" s="1"/>
  <c r="AO51" i="33"/>
  <c r="AF58" i="33"/>
  <c r="W58" i="33"/>
  <c r="U58" i="33"/>
  <c r="W51" i="33"/>
  <c r="Q58" i="33"/>
  <c r="O58" i="33"/>
  <c r="M58" i="33"/>
  <c r="K58" i="33"/>
  <c r="Q51" i="33"/>
  <c r="O51" i="33"/>
  <c r="M51" i="33"/>
  <c r="M52" i="33" s="1"/>
  <c r="K51" i="33"/>
  <c r="O52" i="33"/>
  <c r="AN41" i="33"/>
  <c r="AO41" i="33" s="1"/>
  <c r="AL16" i="33"/>
  <c r="AM16" i="33" s="1"/>
  <c r="AL17" i="33"/>
  <c r="AM17" i="33" s="1"/>
  <c r="AL18" i="33"/>
  <c r="AM18" i="33" s="1"/>
  <c r="AL19" i="33"/>
  <c r="AM19" i="33" s="1"/>
  <c r="AL20" i="33"/>
  <c r="AM20" i="33" s="1"/>
  <c r="AL21" i="33"/>
  <c r="AM21" i="33"/>
  <c r="AL22" i="33"/>
  <c r="AM22" i="33" s="1"/>
  <c r="AL23" i="33"/>
  <c r="AM23" i="33" s="1"/>
  <c r="AL24" i="33"/>
  <c r="AM24" i="33" s="1"/>
  <c r="AL25" i="33"/>
  <c r="AM25" i="33" s="1"/>
  <c r="AL26" i="33"/>
  <c r="AM26" i="33" s="1"/>
  <c r="AL27" i="33"/>
  <c r="AM27" i="33" s="1"/>
  <c r="AL28" i="33"/>
  <c r="AM28" i="33" s="1"/>
  <c r="AL29" i="33"/>
  <c r="AM29" i="33" s="1"/>
  <c r="AL30" i="33"/>
  <c r="AM30" i="33" s="1"/>
  <c r="AL31" i="33"/>
  <c r="AM31" i="33" s="1"/>
  <c r="AL32" i="33"/>
  <c r="AM32" i="33" s="1"/>
  <c r="AL33" i="33"/>
  <c r="AM33" i="33" s="1"/>
  <c r="AL34" i="33"/>
  <c r="AM34" i="33" s="1"/>
  <c r="AL35" i="33"/>
  <c r="AM35" i="33" s="1"/>
  <c r="AL36" i="33"/>
  <c r="AM36" i="33" s="1"/>
  <c r="AL37" i="33"/>
  <c r="AM37" i="33"/>
  <c r="AL38" i="33"/>
  <c r="AM38" i="33" s="1"/>
  <c r="AL39" i="33"/>
  <c r="AM39" i="33" s="1"/>
  <c r="AL40" i="33"/>
  <c r="AM40" i="33" s="1"/>
  <c r="AL41" i="33"/>
  <c r="AM41" i="33" s="1"/>
  <c r="AL42" i="33"/>
  <c r="AM42" i="33" s="1"/>
  <c r="AL43" i="33"/>
  <c r="AM43" i="33" s="1"/>
  <c r="AL15" i="33"/>
  <c r="AM15" i="33" s="1"/>
  <c r="AL14" i="33"/>
  <c r="AM14" i="33" s="1"/>
  <c r="AB41" i="33"/>
  <c r="AC41" i="33" s="1"/>
  <c r="Z16" i="33"/>
  <c r="AA16" i="33" s="1"/>
  <c r="Z17" i="33"/>
  <c r="AA17" i="33" s="1"/>
  <c r="Z18" i="33"/>
  <c r="AA18" i="33" s="1"/>
  <c r="Z19" i="33"/>
  <c r="AA19" i="33" s="1"/>
  <c r="Z20" i="33"/>
  <c r="AA20" i="33" s="1"/>
  <c r="Z21" i="33"/>
  <c r="AA21" i="33" s="1"/>
  <c r="Z22" i="33"/>
  <c r="AA22" i="33" s="1"/>
  <c r="Z23" i="33"/>
  <c r="AA23" i="33"/>
  <c r="Z24" i="33"/>
  <c r="AA24" i="33" s="1"/>
  <c r="Z25" i="33"/>
  <c r="AA25" i="33" s="1"/>
  <c r="Z26" i="33"/>
  <c r="AA26" i="33" s="1"/>
  <c r="Z27" i="33"/>
  <c r="AA27" i="33" s="1"/>
  <c r="Z28" i="33"/>
  <c r="AA28" i="33" s="1"/>
  <c r="Z29" i="33"/>
  <c r="AA29" i="33" s="1"/>
  <c r="Z30" i="33"/>
  <c r="AA30" i="33" s="1"/>
  <c r="Z31" i="33"/>
  <c r="AA31" i="33"/>
  <c r="Z32" i="33"/>
  <c r="AA32" i="33" s="1"/>
  <c r="Z33" i="33"/>
  <c r="AA33" i="33" s="1"/>
  <c r="Z34" i="33"/>
  <c r="AA34" i="33" s="1"/>
  <c r="Z35" i="33"/>
  <c r="AA35" i="33" s="1"/>
  <c r="Z36" i="33"/>
  <c r="AA36" i="33" s="1"/>
  <c r="Z37" i="33"/>
  <c r="AA37" i="33" s="1"/>
  <c r="Z38" i="33"/>
  <c r="AA38" i="33" s="1"/>
  <c r="Z39" i="33"/>
  <c r="AA39" i="33"/>
  <c r="Z40" i="33"/>
  <c r="AA40" i="33" s="1"/>
  <c r="Z41" i="33"/>
  <c r="AA41" i="33" s="1"/>
  <c r="Z42" i="33"/>
  <c r="AA42" i="33" s="1"/>
  <c r="Z43" i="33"/>
  <c r="AA43" i="33" s="1"/>
  <c r="Z15" i="33"/>
  <c r="AA15" i="33" s="1"/>
  <c r="Z14" i="33"/>
  <c r="AA14" i="33" s="1"/>
  <c r="N43" i="33"/>
  <c r="O43" i="33" s="1"/>
  <c r="N42" i="33"/>
  <c r="O42" i="33" s="1"/>
  <c r="N41" i="33"/>
  <c r="O41" i="33" s="1"/>
  <c r="N40" i="33"/>
  <c r="O40" i="33" s="1"/>
  <c r="N39" i="33"/>
  <c r="O39" i="33" s="1"/>
  <c r="N38" i="33"/>
  <c r="O38" i="33" s="1"/>
  <c r="N37" i="33"/>
  <c r="O37" i="33" s="1"/>
  <c r="N36" i="33"/>
  <c r="O36" i="33" s="1"/>
  <c r="N35" i="33"/>
  <c r="O35" i="33" s="1"/>
  <c r="N34" i="33"/>
  <c r="O34" i="33" s="1"/>
  <c r="N33" i="33"/>
  <c r="O33" i="33" s="1"/>
  <c r="N32" i="33"/>
  <c r="O32" i="33" s="1"/>
  <c r="N31" i="33"/>
  <c r="O31" i="33" s="1"/>
  <c r="N30" i="33"/>
  <c r="O30" i="33" s="1"/>
  <c r="N29" i="33"/>
  <c r="O29" i="33" s="1"/>
  <c r="N28" i="33"/>
  <c r="O28" i="33" s="1"/>
  <c r="N27" i="33"/>
  <c r="O27" i="33" s="1"/>
  <c r="N26" i="33"/>
  <c r="O26" i="33" s="1"/>
  <c r="N25" i="33"/>
  <c r="O25" i="33" s="1"/>
  <c r="N24" i="33"/>
  <c r="O24" i="33" s="1"/>
  <c r="N23" i="33"/>
  <c r="O23" i="33" s="1"/>
  <c r="N22" i="33"/>
  <c r="O22" i="33" s="1"/>
  <c r="N21" i="33"/>
  <c r="O21" i="33" s="1"/>
  <c r="N20" i="33"/>
  <c r="O20" i="33" s="1"/>
  <c r="N19" i="33"/>
  <c r="O19" i="33" s="1"/>
  <c r="N18" i="33"/>
  <c r="O18" i="33" s="1"/>
  <c r="N17" i="33"/>
  <c r="O17" i="33" s="1"/>
  <c r="N16" i="33"/>
  <c r="O16" i="33" s="1"/>
  <c r="N15" i="33"/>
  <c r="O15" i="33" s="1"/>
  <c r="N14" i="33"/>
  <c r="O14" i="33" s="1"/>
  <c r="AI45" i="33"/>
  <c r="AH45" i="33"/>
  <c r="AG45" i="33"/>
  <c r="AF45" i="33"/>
  <c r="AE45" i="33"/>
  <c r="AD45" i="33"/>
  <c r="AI44" i="33"/>
  <c r="AH44" i="33"/>
  <c r="AG44" i="33"/>
  <c r="AF44" i="33"/>
  <c r="AL44" i="33" s="1"/>
  <c r="AM44" i="33" s="1"/>
  <c r="AE44" i="33"/>
  <c r="AD44" i="33"/>
  <c r="W45" i="33"/>
  <c r="V45" i="33"/>
  <c r="U45" i="33"/>
  <c r="T45" i="33"/>
  <c r="S45" i="33"/>
  <c r="R45" i="33"/>
  <c r="W44" i="33"/>
  <c r="V44" i="33"/>
  <c r="U44" i="33"/>
  <c r="T44" i="33"/>
  <c r="Z44" i="33" s="1"/>
  <c r="AA44" i="33" s="1"/>
  <c r="S44" i="33"/>
  <c r="R44" i="33"/>
  <c r="K45" i="33"/>
  <c r="J45" i="33"/>
  <c r="I45" i="33"/>
  <c r="H45" i="33"/>
  <c r="G45" i="33"/>
  <c r="F45" i="33"/>
  <c r="K44" i="33"/>
  <c r="J44" i="33"/>
  <c r="I44" i="33"/>
  <c r="H44" i="33"/>
  <c r="G44" i="33"/>
  <c r="F44" i="33"/>
  <c r="E45" i="33"/>
  <c r="D45" i="33"/>
  <c r="C45" i="33"/>
  <c r="E44" i="33"/>
  <c r="N44" i="33" s="1"/>
  <c r="O44" i="33" s="1"/>
  <c r="D44" i="33"/>
  <c r="C44" i="33"/>
  <c r="AH41" i="30"/>
  <c r="AI41" i="30" s="1"/>
  <c r="W51" i="30" s="1"/>
  <c r="U51" i="30"/>
  <c r="Q51" i="30"/>
  <c r="O51" i="30"/>
  <c r="M51" i="30"/>
  <c r="K51" i="30"/>
  <c r="AF16" i="30"/>
  <c r="AG16" i="30" s="1"/>
  <c r="AF17" i="30"/>
  <c r="AG17" i="30"/>
  <c r="AF18" i="30"/>
  <c r="AG18" i="30" s="1"/>
  <c r="AF19" i="30"/>
  <c r="AG19" i="30" s="1"/>
  <c r="AF20" i="30"/>
  <c r="AG20" i="30" s="1"/>
  <c r="AF21" i="30"/>
  <c r="AG21" i="30"/>
  <c r="AF22" i="30"/>
  <c r="AG22" i="30" s="1"/>
  <c r="AF23" i="30"/>
  <c r="AG23" i="30" s="1"/>
  <c r="AF24" i="30"/>
  <c r="AG24" i="30" s="1"/>
  <c r="AF25" i="30"/>
  <c r="AG25" i="30"/>
  <c r="AF26" i="30"/>
  <c r="AG26" i="30" s="1"/>
  <c r="AF27" i="30"/>
  <c r="AG27" i="30" s="1"/>
  <c r="AF28" i="30"/>
  <c r="AG28" i="30" s="1"/>
  <c r="AF29" i="30"/>
  <c r="AG29" i="30" s="1"/>
  <c r="AF30" i="30"/>
  <c r="AG30" i="30" s="1"/>
  <c r="AF31" i="30"/>
  <c r="AG31" i="30" s="1"/>
  <c r="AF32" i="30"/>
  <c r="AG32" i="30" s="1"/>
  <c r="AF33" i="30"/>
  <c r="AG33" i="30"/>
  <c r="AF34" i="30"/>
  <c r="AG34" i="30" s="1"/>
  <c r="AF35" i="30"/>
  <c r="AG35" i="30" s="1"/>
  <c r="AF36" i="30"/>
  <c r="AG36" i="30" s="1"/>
  <c r="AF37" i="30"/>
  <c r="AG37" i="30" s="1"/>
  <c r="AF38" i="30"/>
  <c r="AG38" i="30" s="1"/>
  <c r="AF39" i="30"/>
  <c r="AG39" i="30" s="1"/>
  <c r="AF40" i="30"/>
  <c r="AG40" i="30" s="1"/>
  <c r="AF41" i="30"/>
  <c r="AG41" i="30"/>
  <c r="AF42" i="30"/>
  <c r="AG42" i="30" s="1"/>
  <c r="AF43" i="30"/>
  <c r="AG43" i="30" s="1"/>
  <c r="AF15" i="30"/>
  <c r="AG15" i="30" s="1"/>
  <c r="AF14" i="30"/>
  <c r="AG14" i="30" s="1"/>
  <c r="AC45" i="30"/>
  <c r="AB45" i="30"/>
  <c r="AA45" i="30"/>
  <c r="Z45" i="30"/>
  <c r="Y45" i="30"/>
  <c r="X45" i="30"/>
  <c r="W45" i="30"/>
  <c r="V45" i="30"/>
  <c r="U45" i="30"/>
  <c r="AC44" i="30"/>
  <c r="AB44" i="30"/>
  <c r="AA44" i="30"/>
  <c r="Z44" i="30"/>
  <c r="Y44" i="30"/>
  <c r="X44" i="30"/>
  <c r="W44" i="30"/>
  <c r="V44" i="30"/>
  <c r="U44" i="30"/>
  <c r="T45" i="30"/>
  <c r="S45" i="30"/>
  <c r="R45" i="30"/>
  <c r="Q45" i="30"/>
  <c r="P45" i="30"/>
  <c r="O45" i="30"/>
  <c r="N45" i="30"/>
  <c r="M45" i="30"/>
  <c r="L45" i="30"/>
  <c r="T44" i="30"/>
  <c r="S44" i="30"/>
  <c r="R44" i="30"/>
  <c r="Q44" i="30"/>
  <c r="P44" i="30"/>
  <c r="O44" i="30"/>
  <c r="N44" i="30"/>
  <c r="M44" i="30"/>
  <c r="L44" i="30"/>
  <c r="K45" i="30"/>
  <c r="J45" i="30"/>
  <c r="I45" i="30"/>
  <c r="H45" i="30"/>
  <c r="G45" i="30"/>
  <c r="F45" i="30"/>
  <c r="E45" i="30"/>
  <c r="D45" i="30"/>
  <c r="C45" i="30"/>
  <c r="K44" i="30"/>
  <c r="J44" i="30"/>
  <c r="I44" i="30"/>
  <c r="H44" i="30"/>
  <c r="G44" i="30"/>
  <c r="F44" i="30"/>
  <c r="E44" i="30"/>
  <c r="AF44" i="30" s="1"/>
  <c r="AG44" i="30" s="1"/>
  <c r="D44" i="30"/>
  <c r="C44" i="30"/>
  <c r="W59" i="47"/>
  <c r="U59" i="47"/>
  <c r="Q59" i="47"/>
  <c r="O59" i="47"/>
  <c r="M59" i="47"/>
  <c r="K59" i="47"/>
  <c r="W52" i="47"/>
  <c r="U52" i="47"/>
  <c r="O52" i="47"/>
  <c r="G21" i="50" s="1"/>
  <c r="Q20" i="50" s="1"/>
  <c r="N16" i="47"/>
  <c r="O16" i="47" s="1"/>
  <c r="AC45" i="47"/>
  <c r="AD45" i="47" s="1"/>
  <c r="AC44" i="47"/>
  <c r="AD44" i="47" s="1"/>
  <c r="AC43" i="47"/>
  <c r="AD43" i="47" s="1"/>
  <c r="AC42" i="47"/>
  <c r="AD42" i="47" s="1"/>
  <c r="AC41" i="47"/>
  <c r="AD41" i="47" s="1"/>
  <c r="AC40" i="47"/>
  <c r="AD40" i="47" s="1"/>
  <c r="AC39" i="47"/>
  <c r="AD39" i="47" s="1"/>
  <c r="AC38" i="47"/>
  <c r="AD38" i="47" s="1"/>
  <c r="AC37" i="47"/>
  <c r="AD37" i="47" s="1"/>
  <c r="AC36" i="47"/>
  <c r="AD36" i="47" s="1"/>
  <c r="AC35" i="47"/>
  <c r="AD35" i="47" s="1"/>
  <c r="AC34" i="47"/>
  <c r="AD34" i="47" s="1"/>
  <c r="AC33" i="47"/>
  <c r="AD33" i="47" s="1"/>
  <c r="AC32" i="47"/>
  <c r="AD32" i="47" s="1"/>
  <c r="AC31" i="47"/>
  <c r="AD31" i="47" s="1"/>
  <c r="AC30" i="47"/>
  <c r="AD30" i="47" s="1"/>
  <c r="AC29" i="47"/>
  <c r="AD29" i="47" s="1"/>
  <c r="AC28" i="47"/>
  <c r="AD28" i="47" s="1"/>
  <c r="AC27" i="47"/>
  <c r="AD27" i="47" s="1"/>
  <c r="AC26" i="47"/>
  <c r="AD26" i="47" s="1"/>
  <c r="AC25" i="47"/>
  <c r="AD25" i="47" s="1"/>
  <c r="AC24" i="47"/>
  <c r="AD24" i="47" s="1"/>
  <c r="AC23" i="47"/>
  <c r="AD23" i="47" s="1"/>
  <c r="AC22" i="47"/>
  <c r="AD22" i="47" s="1"/>
  <c r="AC21" i="47"/>
  <c r="AD21" i="47" s="1"/>
  <c r="AC20" i="47"/>
  <c r="AD20" i="47" s="1"/>
  <c r="AC19" i="47"/>
  <c r="AD19" i="47" s="1"/>
  <c r="AC18" i="47"/>
  <c r="AD18" i="47" s="1"/>
  <c r="AC17" i="47"/>
  <c r="AD17" i="47" s="1"/>
  <c r="AC16" i="47"/>
  <c r="AD16" i="47" s="1"/>
  <c r="N45" i="47"/>
  <c r="O45" i="47" s="1"/>
  <c r="N44" i="47"/>
  <c r="O44" i="47" s="1"/>
  <c r="N43" i="47"/>
  <c r="O43" i="47" s="1"/>
  <c r="N42" i="47"/>
  <c r="O42" i="47" s="1"/>
  <c r="N41" i="47"/>
  <c r="O41" i="47" s="1"/>
  <c r="N40" i="47"/>
  <c r="O40" i="47" s="1"/>
  <c r="N39" i="47"/>
  <c r="O39" i="47" s="1"/>
  <c r="N38" i="47"/>
  <c r="O38" i="47" s="1"/>
  <c r="N37" i="47"/>
  <c r="O37" i="47" s="1"/>
  <c r="N36" i="47"/>
  <c r="O36" i="47" s="1"/>
  <c r="N35" i="47"/>
  <c r="O35" i="47" s="1"/>
  <c r="N34" i="47"/>
  <c r="O34" i="47" s="1"/>
  <c r="N33" i="47"/>
  <c r="O33" i="47" s="1"/>
  <c r="N32" i="47"/>
  <c r="O32" i="47" s="1"/>
  <c r="N31" i="47"/>
  <c r="O31" i="47" s="1"/>
  <c r="N30" i="47"/>
  <c r="O30" i="47" s="1"/>
  <c r="N29" i="47"/>
  <c r="O29" i="47" s="1"/>
  <c r="N28" i="47"/>
  <c r="O28" i="47" s="1"/>
  <c r="N27" i="47"/>
  <c r="O27" i="47" s="1"/>
  <c r="N26" i="47"/>
  <c r="O26" i="47" s="1"/>
  <c r="N25" i="47"/>
  <c r="O25" i="47" s="1"/>
  <c r="N24" i="47"/>
  <c r="O24" i="47" s="1"/>
  <c r="Q52" i="47" s="1"/>
  <c r="I21" i="50" s="1"/>
  <c r="N23" i="47"/>
  <c r="O23" i="47" s="1"/>
  <c r="N22" i="47"/>
  <c r="O22" i="47" s="1"/>
  <c r="N21" i="47"/>
  <c r="O21" i="47" s="1"/>
  <c r="N20" i="47"/>
  <c r="O20" i="47" s="1"/>
  <c r="N19" i="47"/>
  <c r="O19" i="47" s="1"/>
  <c r="N18" i="47"/>
  <c r="O18" i="47" s="1"/>
  <c r="N17" i="47"/>
  <c r="O17" i="47" s="1"/>
  <c r="Z47" i="47"/>
  <c r="Y47" i="47"/>
  <c r="X47" i="47"/>
  <c r="W47" i="47"/>
  <c r="V47" i="47"/>
  <c r="U47" i="47"/>
  <c r="T47" i="47"/>
  <c r="S47" i="47"/>
  <c r="R47" i="47"/>
  <c r="Z46" i="47"/>
  <c r="Y46" i="47"/>
  <c r="X46" i="47"/>
  <c r="W46" i="47"/>
  <c r="V46" i="47"/>
  <c r="U46" i="47"/>
  <c r="T46" i="47"/>
  <c r="AC46" i="47" s="1"/>
  <c r="AD46" i="47" s="1"/>
  <c r="S46" i="47"/>
  <c r="K47" i="47"/>
  <c r="J47" i="47"/>
  <c r="K52" i="47" s="1"/>
  <c r="D21" i="50" s="1"/>
  <c r="I47" i="47"/>
  <c r="H47" i="47"/>
  <c r="G47" i="47"/>
  <c r="F47" i="47"/>
  <c r="E47" i="47"/>
  <c r="D47" i="47"/>
  <c r="C47" i="47"/>
  <c r="K46" i="47"/>
  <c r="J46" i="47"/>
  <c r="I46" i="47"/>
  <c r="H46" i="47"/>
  <c r="G46" i="47"/>
  <c r="F46" i="47"/>
  <c r="E46" i="47"/>
  <c r="N46" i="47" s="1"/>
  <c r="O46" i="47" s="1"/>
  <c r="D46" i="47"/>
  <c r="C46" i="47"/>
  <c r="AA52" i="1"/>
  <c r="Y52" i="1"/>
  <c r="W52" i="1"/>
  <c r="U52" i="1"/>
  <c r="Q52" i="1"/>
  <c r="O52" i="1"/>
  <c r="M52" i="1"/>
  <c r="K52" i="1"/>
  <c r="Z18" i="1"/>
  <c r="AA18" i="1" s="1"/>
  <c r="Z19" i="1"/>
  <c r="AA19" i="1" s="1"/>
  <c r="Z20" i="1"/>
  <c r="AA20" i="1"/>
  <c r="Z21" i="1"/>
  <c r="AA21" i="1" s="1"/>
  <c r="Z22" i="1"/>
  <c r="AA22" i="1"/>
  <c r="Z23" i="1"/>
  <c r="AA23" i="1" s="1"/>
  <c r="Z24" i="1"/>
  <c r="AA24" i="1"/>
  <c r="Z25" i="1"/>
  <c r="AA25" i="1" s="1"/>
  <c r="Z26" i="1"/>
  <c r="AA26" i="1"/>
  <c r="Z27" i="1"/>
  <c r="AA27" i="1" s="1"/>
  <c r="Z28" i="1"/>
  <c r="AA28" i="1"/>
  <c r="Z29" i="1"/>
  <c r="AA29" i="1" s="1"/>
  <c r="Z30" i="1"/>
  <c r="AA30" i="1"/>
  <c r="Z31" i="1"/>
  <c r="AA31" i="1" s="1"/>
  <c r="Z32" i="1"/>
  <c r="AA32" i="1"/>
  <c r="Z33" i="1"/>
  <c r="AA33" i="1" s="1"/>
  <c r="Z34" i="1"/>
  <c r="AA34" i="1"/>
  <c r="Z35" i="1"/>
  <c r="AA35" i="1" s="1"/>
  <c r="Z36" i="1"/>
  <c r="AA36" i="1"/>
  <c r="Z37" i="1"/>
  <c r="AA37" i="1" s="1"/>
  <c r="Z38" i="1"/>
  <c r="AA38" i="1"/>
  <c r="Z39" i="1"/>
  <c r="AA39" i="1" s="1"/>
  <c r="Z40" i="1"/>
  <c r="AA40" i="1"/>
  <c r="Z41" i="1"/>
  <c r="AA41" i="1" s="1"/>
  <c r="Z42" i="1"/>
  <c r="AA42" i="1"/>
  <c r="Z43" i="1"/>
  <c r="AA43" i="1" s="1"/>
  <c r="Z44" i="1"/>
  <c r="AA44" i="1"/>
  <c r="Z45" i="1"/>
  <c r="AA45" i="1" s="1"/>
  <c r="Z17" i="1"/>
  <c r="AA17" i="1" s="1"/>
  <c r="Z16" i="1"/>
  <c r="AA16" i="1" s="1"/>
  <c r="W47" i="1"/>
  <c r="V47" i="1"/>
  <c r="U47" i="1"/>
  <c r="T47" i="1"/>
  <c r="S47" i="1"/>
  <c r="R47" i="1"/>
  <c r="Q47" i="1"/>
  <c r="P47" i="1"/>
  <c r="O47" i="1"/>
  <c r="W46" i="1"/>
  <c r="V46" i="1"/>
  <c r="U46" i="1"/>
  <c r="T46" i="1"/>
  <c r="S46" i="1"/>
  <c r="R46" i="1"/>
  <c r="Q46" i="1"/>
  <c r="P46" i="1"/>
  <c r="O46" i="1"/>
  <c r="N47" i="1"/>
  <c r="M47" i="1"/>
  <c r="L47" i="1"/>
  <c r="N46" i="1"/>
  <c r="M46" i="1"/>
  <c r="L46" i="1"/>
  <c r="K47" i="1"/>
  <c r="J47" i="1"/>
  <c r="I47" i="1"/>
  <c r="H47" i="1"/>
  <c r="G47" i="1"/>
  <c r="F47" i="1"/>
  <c r="E47" i="1"/>
  <c r="D47" i="1"/>
  <c r="C47" i="1"/>
  <c r="K46" i="1"/>
  <c r="J46" i="1"/>
  <c r="I46" i="1"/>
  <c r="H46" i="1"/>
  <c r="G46" i="1"/>
  <c r="F46" i="1"/>
  <c r="E46" i="1"/>
  <c r="Z46" i="1" s="1"/>
  <c r="AA46" i="1" s="1"/>
  <c r="D46" i="1"/>
  <c r="C46" i="1"/>
  <c r="W53" i="49"/>
  <c r="U53" i="49"/>
  <c r="Q53" i="49"/>
  <c r="O53" i="49"/>
  <c r="M53" i="49"/>
  <c r="K53" i="49"/>
  <c r="N14" i="49"/>
  <c r="O14" i="49" s="1"/>
  <c r="N43" i="49"/>
  <c r="O43" i="49" s="1"/>
  <c r="N42" i="49"/>
  <c r="O42" i="49" s="1"/>
  <c r="N41" i="49"/>
  <c r="O41" i="49" s="1"/>
  <c r="N40" i="49"/>
  <c r="O40" i="49" s="1"/>
  <c r="N39" i="49"/>
  <c r="O39" i="49" s="1"/>
  <c r="N38" i="49"/>
  <c r="O38" i="49" s="1"/>
  <c r="N37" i="49"/>
  <c r="O37" i="49" s="1"/>
  <c r="N36" i="49"/>
  <c r="O36" i="49" s="1"/>
  <c r="N35" i="49"/>
  <c r="O35" i="49" s="1"/>
  <c r="N34" i="49"/>
  <c r="O34" i="49" s="1"/>
  <c r="N33" i="49"/>
  <c r="O33" i="49" s="1"/>
  <c r="N32" i="49"/>
  <c r="O32" i="49" s="1"/>
  <c r="N31" i="49"/>
  <c r="O31" i="49" s="1"/>
  <c r="N30" i="49"/>
  <c r="O30" i="49" s="1"/>
  <c r="N29" i="49"/>
  <c r="O29" i="49" s="1"/>
  <c r="N28" i="49"/>
  <c r="O28" i="49" s="1"/>
  <c r="N27" i="49"/>
  <c r="O27" i="49" s="1"/>
  <c r="N26" i="49"/>
  <c r="O26" i="49" s="1"/>
  <c r="N25" i="49"/>
  <c r="O25" i="49" s="1"/>
  <c r="N24" i="49"/>
  <c r="O24" i="49" s="1"/>
  <c r="N23" i="49"/>
  <c r="O23" i="49" s="1"/>
  <c r="N22" i="49"/>
  <c r="O22" i="49" s="1"/>
  <c r="N21" i="49"/>
  <c r="O21" i="49" s="1"/>
  <c r="N20" i="49"/>
  <c r="O20" i="49" s="1"/>
  <c r="N19" i="49"/>
  <c r="O19" i="49" s="1"/>
  <c r="N18" i="49"/>
  <c r="O18" i="49" s="1"/>
  <c r="N17" i="49"/>
  <c r="O17" i="49" s="1"/>
  <c r="N16" i="49"/>
  <c r="O16" i="49" s="1"/>
  <c r="N15" i="49"/>
  <c r="O15" i="49" s="1"/>
  <c r="K45" i="49"/>
  <c r="J45" i="49"/>
  <c r="I45" i="49"/>
  <c r="H45" i="49"/>
  <c r="G45" i="49"/>
  <c r="F45" i="49"/>
  <c r="E45" i="49"/>
  <c r="D45" i="49"/>
  <c r="C45" i="49"/>
  <c r="K44" i="49"/>
  <c r="J44" i="49"/>
  <c r="I44" i="49"/>
  <c r="H44" i="49"/>
  <c r="G44" i="49"/>
  <c r="F44" i="49"/>
  <c r="E44" i="49"/>
  <c r="N44" i="49" s="1"/>
  <c r="O44" i="49" s="1"/>
  <c r="D44" i="49"/>
  <c r="C44" i="49"/>
  <c r="AA51" i="46"/>
  <c r="Y51" i="46"/>
  <c r="W51" i="46"/>
  <c r="U51" i="46"/>
  <c r="Q51" i="46"/>
  <c r="O51" i="46"/>
  <c r="M51" i="46"/>
  <c r="K51" i="46"/>
  <c r="W16" i="46"/>
  <c r="X16" i="46" s="1"/>
  <c r="W17" i="46"/>
  <c r="X17" i="46"/>
  <c r="W18" i="46"/>
  <c r="X18" i="46" s="1"/>
  <c r="W19" i="46"/>
  <c r="X19" i="46" s="1"/>
  <c r="W20" i="46"/>
  <c r="X20" i="46" s="1"/>
  <c r="W21" i="46"/>
  <c r="X21" i="46" s="1"/>
  <c r="W22" i="46"/>
  <c r="X22" i="46" s="1"/>
  <c r="W23" i="46"/>
  <c r="X23" i="46" s="1"/>
  <c r="W24" i="46"/>
  <c r="X24" i="46" s="1"/>
  <c r="W25" i="46"/>
  <c r="X25" i="46"/>
  <c r="W26" i="46"/>
  <c r="X26" i="46" s="1"/>
  <c r="W27" i="46"/>
  <c r="X27" i="46" s="1"/>
  <c r="W28" i="46"/>
  <c r="X28" i="46" s="1"/>
  <c r="W29" i="46"/>
  <c r="X29" i="46" s="1"/>
  <c r="W30" i="46"/>
  <c r="X30" i="46" s="1"/>
  <c r="W31" i="46"/>
  <c r="X31" i="46" s="1"/>
  <c r="W32" i="46"/>
  <c r="X32" i="46" s="1"/>
  <c r="W33" i="46"/>
  <c r="X33" i="46"/>
  <c r="W34" i="46"/>
  <c r="X34" i="46" s="1"/>
  <c r="W35" i="46"/>
  <c r="X35" i="46" s="1"/>
  <c r="W36" i="46"/>
  <c r="X36" i="46" s="1"/>
  <c r="W37" i="46"/>
  <c r="X37" i="46" s="1"/>
  <c r="W38" i="46"/>
  <c r="X38" i="46" s="1"/>
  <c r="W39" i="46"/>
  <c r="X39" i="46" s="1"/>
  <c r="W40" i="46"/>
  <c r="X40" i="46" s="1"/>
  <c r="W41" i="46"/>
  <c r="X41" i="46"/>
  <c r="W42" i="46"/>
  <c r="X42" i="46" s="1"/>
  <c r="W43" i="46"/>
  <c r="X43" i="46" s="1"/>
  <c r="W15" i="46"/>
  <c r="X15" i="46" s="1"/>
  <c r="W14" i="46"/>
  <c r="X14" i="46" s="1"/>
  <c r="T45" i="46"/>
  <c r="S45" i="46"/>
  <c r="R45" i="46"/>
  <c r="Q45" i="46"/>
  <c r="P45" i="46"/>
  <c r="O45" i="46"/>
  <c r="T44" i="46"/>
  <c r="S44" i="46"/>
  <c r="R44" i="46"/>
  <c r="Q44" i="46"/>
  <c r="P44" i="46"/>
  <c r="O44" i="46"/>
  <c r="N45" i="46"/>
  <c r="M45" i="46"/>
  <c r="L45" i="46"/>
  <c r="N44" i="46"/>
  <c r="M44" i="46"/>
  <c r="L44" i="46"/>
  <c r="K45" i="46"/>
  <c r="J45" i="46"/>
  <c r="I45" i="46"/>
  <c r="K44" i="46"/>
  <c r="J44" i="46"/>
  <c r="I44" i="46"/>
  <c r="H45" i="46"/>
  <c r="G45" i="46"/>
  <c r="F45" i="46"/>
  <c r="E45" i="46"/>
  <c r="D45" i="46"/>
  <c r="C45" i="46"/>
  <c r="H44" i="46"/>
  <c r="G44" i="46"/>
  <c r="F44" i="46"/>
  <c r="E44" i="46"/>
  <c r="W44" i="46" s="1"/>
  <c r="X44" i="46" s="1"/>
  <c r="D44" i="46"/>
  <c r="C44" i="46"/>
  <c r="AA54" i="26"/>
  <c r="Y54" i="26"/>
  <c r="W54" i="26"/>
  <c r="U54" i="26"/>
  <c r="Q54" i="26"/>
  <c r="O54" i="26"/>
  <c r="O55" i="26" s="1"/>
  <c r="M54" i="26"/>
  <c r="K54" i="26"/>
  <c r="Z19" i="26"/>
  <c r="AA19" i="26" s="1"/>
  <c r="Z20" i="26"/>
  <c r="AA20" i="26"/>
  <c r="Z21" i="26"/>
  <c r="AA21" i="26" s="1"/>
  <c r="Z22" i="26"/>
  <c r="AA22" i="26" s="1"/>
  <c r="Z23" i="26"/>
  <c r="AA23" i="26" s="1"/>
  <c r="Z24" i="26"/>
  <c r="AA24" i="26" s="1"/>
  <c r="Z25" i="26"/>
  <c r="AA25" i="26" s="1"/>
  <c r="Z26" i="26"/>
  <c r="AA26" i="26" s="1"/>
  <c r="Z27" i="26"/>
  <c r="AA27" i="26" s="1"/>
  <c r="Z28" i="26"/>
  <c r="AA28" i="26"/>
  <c r="Z29" i="26"/>
  <c r="AA29" i="26" s="1"/>
  <c r="Z30" i="26"/>
  <c r="AA30" i="26" s="1"/>
  <c r="Z31" i="26"/>
  <c r="AA31" i="26" s="1"/>
  <c r="Z32" i="26"/>
  <c r="AA32" i="26" s="1"/>
  <c r="Z33" i="26"/>
  <c r="AA33" i="26" s="1"/>
  <c r="Z34" i="26"/>
  <c r="AA34" i="26" s="1"/>
  <c r="Z35" i="26"/>
  <c r="AA35" i="26" s="1"/>
  <c r="Z36" i="26"/>
  <c r="AA36" i="26"/>
  <c r="Z37" i="26"/>
  <c r="AA37" i="26" s="1"/>
  <c r="Z38" i="26"/>
  <c r="AA38" i="26" s="1"/>
  <c r="Z39" i="26"/>
  <c r="AA39" i="26" s="1"/>
  <c r="Z40" i="26"/>
  <c r="AA40" i="26" s="1"/>
  <c r="Z41" i="26"/>
  <c r="AA41" i="26" s="1"/>
  <c r="Z42" i="26"/>
  <c r="AA42" i="26" s="1"/>
  <c r="Z43" i="26"/>
  <c r="AA43" i="26" s="1"/>
  <c r="Z44" i="26"/>
  <c r="AA44" i="26"/>
  <c r="Z45" i="26"/>
  <c r="AA45" i="26" s="1"/>
  <c r="Z46" i="26"/>
  <c r="AA46" i="26" s="1"/>
  <c r="Z18" i="26"/>
  <c r="AA18" i="26" s="1"/>
  <c r="Z17" i="26"/>
  <c r="AA17" i="26" s="1"/>
  <c r="W48" i="26"/>
  <c r="V48" i="26"/>
  <c r="U48" i="26"/>
  <c r="T48" i="26"/>
  <c r="S48" i="26"/>
  <c r="R48" i="26"/>
  <c r="Q48" i="26"/>
  <c r="P48" i="26"/>
  <c r="O48" i="26"/>
  <c r="W47" i="26"/>
  <c r="V47" i="26"/>
  <c r="U47" i="26"/>
  <c r="T47" i="26"/>
  <c r="S47" i="26"/>
  <c r="R47" i="26"/>
  <c r="Q47" i="26"/>
  <c r="P47" i="26"/>
  <c r="O47" i="26"/>
  <c r="N48" i="26"/>
  <c r="M48" i="26"/>
  <c r="L48" i="26"/>
  <c r="N47" i="26"/>
  <c r="M47" i="26"/>
  <c r="L47" i="26"/>
  <c r="K48" i="26"/>
  <c r="J48" i="26"/>
  <c r="I48" i="26"/>
  <c r="H48" i="26"/>
  <c r="G48" i="26"/>
  <c r="F48" i="26"/>
  <c r="E48" i="26"/>
  <c r="D48" i="26"/>
  <c r="C48" i="26"/>
  <c r="K47" i="26"/>
  <c r="J47" i="26"/>
  <c r="I47" i="26"/>
  <c r="H47" i="26"/>
  <c r="G47" i="26"/>
  <c r="F47" i="26"/>
  <c r="E47" i="26"/>
  <c r="Z47" i="26" s="1"/>
  <c r="AA47" i="26" s="1"/>
  <c r="D47" i="26"/>
  <c r="C47" i="26"/>
  <c r="AA61" i="2"/>
  <c r="Y61" i="2"/>
  <c r="W61" i="2"/>
  <c r="U61" i="2"/>
  <c r="AA54" i="2"/>
  <c r="Y54" i="2"/>
  <c r="U54" i="2"/>
  <c r="W54" i="2"/>
  <c r="Q54" i="2"/>
  <c r="Q55" i="2" s="1"/>
  <c r="O54" i="2"/>
  <c r="M54" i="2"/>
  <c r="K54" i="2"/>
  <c r="AC46" i="2"/>
  <c r="AD46" i="2" s="1"/>
  <c r="AC45" i="2"/>
  <c r="AD45" i="2" s="1"/>
  <c r="AC44" i="2"/>
  <c r="AD44" i="2" s="1"/>
  <c r="AC43" i="2"/>
  <c r="AD43" i="2" s="1"/>
  <c r="AC42" i="2"/>
  <c r="AD42" i="2" s="1"/>
  <c r="AC41" i="2"/>
  <c r="AD41" i="2" s="1"/>
  <c r="AC40" i="2"/>
  <c r="AD40" i="2" s="1"/>
  <c r="AC39" i="2"/>
  <c r="AD39" i="2" s="1"/>
  <c r="AC38" i="2"/>
  <c r="AD38" i="2" s="1"/>
  <c r="AC37" i="2"/>
  <c r="AD37" i="2" s="1"/>
  <c r="AC36" i="2"/>
  <c r="AD36" i="2" s="1"/>
  <c r="AC35" i="2"/>
  <c r="AD35" i="2" s="1"/>
  <c r="AC34" i="2"/>
  <c r="AD34" i="2" s="1"/>
  <c r="AC33" i="2"/>
  <c r="AD33" i="2" s="1"/>
  <c r="AC32" i="2"/>
  <c r="AD32" i="2" s="1"/>
  <c r="AC31" i="2"/>
  <c r="AD31" i="2" s="1"/>
  <c r="AC30" i="2"/>
  <c r="AD30" i="2" s="1"/>
  <c r="AC29" i="2"/>
  <c r="AD29" i="2" s="1"/>
  <c r="AC28" i="2"/>
  <c r="AD28" i="2" s="1"/>
  <c r="AC27" i="2"/>
  <c r="AD27" i="2" s="1"/>
  <c r="AC26" i="2"/>
  <c r="AD26" i="2" s="1"/>
  <c r="AC25" i="2"/>
  <c r="AD25" i="2" s="1"/>
  <c r="AC24" i="2"/>
  <c r="AD24" i="2" s="1"/>
  <c r="AC23" i="2"/>
  <c r="AD23" i="2" s="1"/>
  <c r="AC22" i="2"/>
  <c r="AD22" i="2" s="1"/>
  <c r="AC21" i="2"/>
  <c r="AD21" i="2" s="1"/>
  <c r="AC20" i="2"/>
  <c r="AD20" i="2" s="1"/>
  <c r="AC19" i="2"/>
  <c r="AD19" i="2" s="1"/>
  <c r="AC18" i="2"/>
  <c r="AD18" i="2" s="1"/>
  <c r="AC17" i="2"/>
  <c r="AD17" i="2" s="1"/>
  <c r="Z48" i="2"/>
  <c r="Y48" i="2"/>
  <c r="K61" i="2" s="1"/>
  <c r="D17" i="50" s="1"/>
  <c r="X48" i="2"/>
  <c r="W48" i="2"/>
  <c r="V48" i="2"/>
  <c r="U48" i="2"/>
  <c r="T48" i="2"/>
  <c r="S48" i="2"/>
  <c r="R48" i="2"/>
  <c r="Z47" i="2"/>
  <c r="Y47" i="2"/>
  <c r="X47" i="2"/>
  <c r="W47" i="2"/>
  <c r="V47" i="2"/>
  <c r="U47" i="2"/>
  <c r="T47" i="2"/>
  <c r="AC47" i="2" s="1"/>
  <c r="AD47" i="2" s="1"/>
  <c r="S47" i="2"/>
  <c r="R47" i="2"/>
  <c r="N20" i="2"/>
  <c r="O20" i="2" s="1"/>
  <c r="N21" i="2"/>
  <c r="O21" i="2" s="1"/>
  <c r="N22" i="2"/>
  <c r="O22" i="2" s="1"/>
  <c r="N23" i="2"/>
  <c r="O23" i="2" s="1"/>
  <c r="N24" i="2"/>
  <c r="O24" i="2" s="1"/>
  <c r="N25" i="2"/>
  <c r="O25" i="2" s="1"/>
  <c r="N26" i="2"/>
  <c r="O26" i="2" s="1"/>
  <c r="N27" i="2"/>
  <c r="O27" i="2" s="1"/>
  <c r="N28" i="2"/>
  <c r="O28" i="2" s="1"/>
  <c r="N29" i="2"/>
  <c r="O29" i="2" s="1"/>
  <c r="N30" i="2"/>
  <c r="O30" i="2" s="1"/>
  <c r="N31" i="2"/>
  <c r="O31" i="2" s="1"/>
  <c r="N32" i="2"/>
  <c r="O32" i="2" s="1"/>
  <c r="N33" i="2"/>
  <c r="O33" i="2" s="1"/>
  <c r="N34" i="2"/>
  <c r="O34" i="2" s="1"/>
  <c r="N35" i="2"/>
  <c r="O35" i="2" s="1"/>
  <c r="N36" i="2"/>
  <c r="O36" i="2" s="1"/>
  <c r="N37" i="2"/>
  <c r="O37" i="2" s="1"/>
  <c r="N38" i="2"/>
  <c r="O38" i="2" s="1"/>
  <c r="N39" i="2"/>
  <c r="O39" i="2" s="1"/>
  <c r="N40" i="2"/>
  <c r="O40" i="2" s="1"/>
  <c r="N41" i="2"/>
  <c r="O41" i="2" s="1"/>
  <c r="N42" i="2"/>
  <c r="O42" i="2" s="1"/>
  <c r="N43" i="2"/>
  <c r="O43" i="2" s="1"/>
  <c r="N44" i="2"/>
  <c r="O44" i="2" s="1"/>
  <c r="N45" i="2"/>
  <c r="O45" i="2" s="1"/>
  <c r="N46" i="2"/>
  <c r="O46" i="2" s="1"/>
  <c r="N17" i="2"/>
  <c r="O17" i="2" s="1"/>
  <c r="N19" i="2"/>
  <c r="O19" i="2" s="1"/>
  <c r="N18" i="2"/>
  <c r="O18" i="2" s="1"/>
  <c r="J47" i="2"/>
  <c r="J48" i="2"/>
  <c r="G47" i="2"/>
  <c r="G48" i="2"/>
  <c r="D47" i="2"/>
  <c r="D48" i="2"/>
  <c r="AB40" i="33"/>
  <c r="AC40" i="33" s="1"/>
  <c r="X38" i="45" s="1"/>
  <c r="X40" i="33"/>
  <c r="Y40" i="33" s="1"/>
  <c r="W38" i="45" s="1"/>
  <c r="P40" i="33"/>
  <c r="Q40" i="33" s="1"/>
  <c r="V38" i="45" s="1"/>
  <c r="L40" i="33"/>
  <c r="M40" i="33" s="1"/>
  <c r="U38" i="45" s="1"/>
  <c r="AB39" i="33"/>
  <c r="AC39" i="33" s="1"/>
  <c r="X39" i="33"/>
  <c r="Y39" i="33" s="1"/>
  <c r="P39" i="33"/>
  <c r="Q39" i="33" s="1"/>
  <c r="L39" i="33"/>
  <c r="M39" i="33" s="1"/>
  <c r="AB38" i="33"/>
  <c r="AC38" i="33" s="1"/>
  <c r="X38" i="33"/>
  <c r="Y38" i="33" s="1"/>
  <c r="P38" i="33"/>
  <c r="Q38" i="33" s="1"/>
  <c r="L38" i="33"/>
  <c r="M38" i="33" s="1"/>
  <c r="AB37" i="33"/>
  <c r="AC37" i="33" s="1"/>
  <c r="X37" i="33"/>
  <c r="Y37" i="33" s="1"/>
  <c r="P37" i="33"/>
  <c r="Q37" i="33" s="1"/>
  <c r="L37" i="33"/>
  <c r="M37" i="33" s="1"/>
  <c r="AB36" i="33"/>
  <c r="AC36" i="33" s="1"/>
  <c r="X36" i="33"/>
  <c r="Y36" i="33" s="1"/>
  <c r="P36" i="33"/>
  <c r="Q36" i="33" s="1"/>
  <c r="L36" i="33"/>
  <c r="M36" i="33" s="1"/>
  <c r="AB35" i="33"/>
  <c r="AC35" i="33" s="1"/>
  <c r="X35" i="33"/>
  <c r="Y35" i="33" s="1"/>
  <c r="P35" i="33"/>
  <c r="Q35" i="33" s="1"/>
  <c r="L35" i="33"/>
  <c r="M35" i="33" s="1"/>
  <c r="AB34" i="33"/>
  <c r="AC34" i="33" s="1"/>
  <c r="X34" i="33"/>
  <c r="Y34" i="33" s="1"/>
  <c r="P34" i="33"/>
  <c r="Q34" i="33" s="1"/>
  <c r="L34" i="33"/>
  <c r="M34" i="33" s="1"/>
  <c r="AB33" i="33"/>
  <c r="AC33" i="33" s="1"/>
  <c r="X33" i="33"/>
  <c r="Y33" i="33" s="1"/>
  <c r="P33" i="33"/>
  <c r="Q33" i="33" s="1"/>
  <c r="L33" i="33"/>
  <c r="M33" i="33" s="1"/>
  <c r="AB32" i="33"/>
  <c r="AC32" i="33" s="1"/>
  <c r="X32" i="33"/>
  <c r="Y32" i="33" s="1"/>
  <c r="P32" i="33"/>
  <c r="Q32" i="33" s="1"/>
  <c r="L32" i="33"/>
  <c r="M32" i="33" s="1"/>
  <c r="AB31" i="33"/>
  <c r="AC31" i="33" s="1"/>
  <c r="X31" i="33"/>
  <c r="Y31" i="33" s="1"/>
  <c r="P31" i="33"/>
  <c r="Q31" i="33" s="1"/>
  <c r="L31" i="33"/>
  <c r="M31" i="33" s="1"/>
  <c r="AB30" i="33"/>
  <c r="AC30" i="33" s="1"/>
  <c r="X30" i="33"/>
  <c r="Y30" i="33" s="1"/>
  <c r="P30" i="33"/>
  <c r="Q30" i="33" s="1"/>
  <c r="L30" i="33"/>
  <c r="M30" i="33" s="1"/>
  <c r="AB29" i="33"/>
  <c r="AC29" i="33" s="1"/>
  <c r="X29" i="33"/>
  <c r="Y29" i="33" s="1"/>
  <c r="P29" i="33"/>
  <c r="Q29" i="33" s="1"/>
  <c r="L29" i="33"/>
  <c r="M29" i="33" s="1"/>
  <c r="AB28" i="33"/>
  <c r="AC28" i="33" s="1"/>
  <c r="X28" i="33"/>
  <c r="Y28" i="33" s="1"/>
  <c r="P28" i="33"/>
  <c r="Q28" i="33" s="1"/>
  <c r="L28" i="33"/>
  <c r="M28" i="33" s="1"/>
  <c r="AB27" i="33"/>
  <c r="AC27" i="33" s="1"/>
  <c r="X27" i="33"/>
  <c r="Y27" i="33" s="1"/>
  <c r="P27" i="33"/>
  <c r="Q27" i="33" s="1"/>
  <c r="L27" i="33"/>
  <c r="M27" i="33" s="1"/>
  <c r="AB26" i="33"/>
  <c r="AC26" i="33" s="1"/>
  <c r="X26" i="33"/>
  <c r="Y26" i="33" s="1"/>
  <c r="P26" i="33"/>
  <c r="Q26" i="33" s="1"/>
  <c r="L26" i="33"/>
  <c r="M26" i="33" s="1"/>
  <c r="AB25" i="33"/>
  <c r="AC25" i="33" s="1"/>
  <c r="X25" i="33"/>
  <c r="Y25" i="33" s="1"/>
  <c r="P25" i="33"/>
  <c r="Q25" i="33" s="1"/>
  <c r="L25" i="33"/>
  <c r="M25" i="33" s="1"/>
  <c r="AB24" i="33"/>
  <c r="AC24" i="33" s="1"/>
  <c r="X24" i="33"/>
  <c r="Y24" i="33" s="1"/>
  <c r="P24" i="33"/>
  <c r="Q24" i="33" s="1"/>
  <c r="L24" i="33"/>
  <c r="M24" i="33" s="1"/>
  <c r="AB23" i="33"/>
  <c r="AC23" i="33" s="1"/>
  <c r="X23" i="33"/>
  <c r="Y23" i="33" s="1"/>
  <c r="P23" i="33"/>
  <c r="Q23" i="33" s="1"/>
  <c r="L23" i="33"/>
  <c r="M23" i="33" s="1"/>
  <c r="AB22" i="33"/>
  <c r="AC22" i="33" s="1"/>
  <c r="X22" i="33"/>
  <c r="Y22" i="33" s="1"/>
  <c r="P22" i="33"/>
  <c r="Q22" i="33" s="1"/>
  <c r="L22" i="33"/>
  <c r="M22" i="33" s="1"/>
  <c r="AB21" i="33"/>
  <c r="AC21" i="33" s="1"/>
  <c r="X21" i="33"/>
  <c r="Y21" i="33" s="1"/>
  <c r="P21" i="33"/>
  <c r="Q21" i="33" s="1"/>
  <c r="L21" i="33"/>
  <c r="M21" i="33" s="1"/>
  <c r="AB20" i="33"/>
  <c r="AC20" i="33" s="1"/>
  <c r="X20" i="33"/>
  <c r="Y20" i="33" s="1"/>
  <c r="P20" i="33"/>
  <c r="Q20" i="33" s="1"/>
  <c r="L20" i="33"/>
  <c r="M20" i="33" s="1"/>
  <c r="AB19" i="33"/>
  <c r="AC19" i="33" s="1"/>
  <c r="X19" i="33"/>
  <c r="Y19" i="33" s="1"/>
  <c r="P19" i="33"/>
  <c r="Q19" i="33" s="1"/>
  <c r="L19" i="33"/>
  <c r="M19" i="33" s="1"/>
  <c r="AB18" i="33"/>
  <c r="AC18" i="33" s="1"/>
  <c r="X18" i="33"/>
  <c r="Y18" i="33" s="1"/>
  <c r="P18" i="33"/>
  <c r="Q18" i="33" s="1"/>
  <c r="L18" i="33"/>
  <c r="M18" i="33" s="1"/>
  <c r="AB17" i="33"/>
  <c r="AC17" i="33" s="1"/>
  <c r="X17" i="33"/>
  <c r="Y17" i="33" s="1"/>
  <c r="P17" i="33"/>
  <c r="Q17" i="33" s="1"/>
  <c r="L17" i="33"/>
  <c r="M17" i="33" s="1"/>
  <c r="AB16" i="33"/>
  <c r="AC16" i="33" s="1"/>
  <c r="X16" i="33"/>
  <c r="Y16" i="33" s="1"/>
  <c r="P16" i="33"/>
  <c r="Q16" i="33" s="1"/>
  <c r="L16" i="33"/>
  <c r="M16" i="33" s="1"/>
  <c r="AB15" i="33"/>
  <c r="AC15" i="33" s="1"/>
  <c r="X15" i="33"/>
  <c r="Y15" i="33" s="1"/>
  <c r="P15" i="33"/>
  <c r="Q15" i="33" s="1"/>
  <c r="L15" i="33"/>
  <c r="M15" i="33" s="1"/>
  <c r="AB14" i="33"/>
  <c r="AC14" i="33" s="1"/>
  <c r="X14" i="33"/>
  <c r="Y14" i="33" s="1"/>
  <c r="P14" i="33"/>
  <c r="Q14" i="33" s="1"/>
  <c r="L14" i="33"/>
  <c r="M14" i="33" s="1"/>
  <c r="P42" i="47"/>
  <c r="Q42" i="47" s="1"/>
  <c r="T38" i="45" s="1"/>
  <c r="L42" i="47"/>
  <c r="M42" i="47" s="1"/>
  <c r="S38" i="45" s="1"/>
  <c r="P41" i="47"/>
  <c r="Q41" i="47" s="1"/>
  <c r="L41" i="47"/>
  <c r="M41" i="47" s="1"/>
  <c r="P40" i="47"/>
  <c r="Q40" i="47" s="1"/>
  <c r="L40" i="47"/>
  <c r="M40" i="47" s="1"/>
  <c r="P39" i="47"/>
  <c r="Q39" i="47" s="1"/>
  <c r="L39" i="47"/>
  <c r="M39" i="47" s="1"/>
  <c r="P38" i="47"/>
  <c r="Q38" i="47" s="1"/>
  <c r="L38" i="47"/>
  <c r="M38" i="47" s="1"/>
  <c r="P37" i="47"/>
  <c r="Q37" i="47" s="1"/>
  <c r="L37" i="47"/>
  <c r="M37" i="47" s="1"/>
  <c r="P36" i="47"/>
  <c r="Q36" i="47" s="1"/>
  <c r="L36" i="47"/>
  <c r="M36" i="47" s="1"/>
  <c r="P35" i="47"/>
  <c r="Q35" i="47" s="1"/>
  <c r="L35" i="47"/>
  <c r="M35" i="47" s="1"/>
  <c r="P34" i="47"/>
  <c r="Q34" i="47" s="1"/>
  <c r="L34" i="47"/>
  <c r="M34" i="47" s="1"/>
  <c r="P33" i="47"/>
  <c r="Q33" i="47" s="1"/>
  <c r="L33" i="47"/>
  <c r="M33" i="47" s="1"/>
  <c r="P32" i="47"/>
  <c r="Q32" i="47" s="1"/>
  <c r="L32" i="47"/>
  <c r="M32" i="47" s="1"/>
  <c r="P31" i="47"/>
  <c r="Q31" i="47" s="1"/>
  <c r="L31" i="47"/>
  <c r="M31" i="47" s="1"/>
  <c r="P30" i="47"/>
  <c r="Q30" i="47" s="1"/>
  <c r="L30" i="47"/>
  <c r="M30" i="47" s="1"/>
  <c r="P29" i="47"/>
  <c r="Q29" i="47" s="1"/>
  <c r="L29" i="47"/>
  <c r="M29" i="47" s="1"/>
  <c r="P28" i="47"/>
  <c r="Q28" i="47" s="1"/>
  <c r="L28" i="47"/>
  <c r="M28" i="47" s="1"/>
  <c r="P27" i="47"/>
  <c r="Q27" i="47" s="1"/>
  <c r="L27" i="47"/>
  <c r="M27" i="47" s="1"/>
  <c r="P26" i="47"/>
  <c r="Q26" i="47" s="1"/>
  <c r="L26" i="47"/>
  <c r="M26" i="47" s="1"/>
  <c r="P25" i="47"/>
  <c r="Q25" i="47" s="1"/>
  <c r="L25" i="47"/>
  <c r="M25" i="47" s="1"/>
  <c r="P24" i="47"/>
  <c r="Q24" i="47" s="1"/>
  <c r="L24" i="47"/>
  <c r="M24" i="47" s="1"/>
  <c r="P23" i="47"/>
  <c r="Q23" i="47" s="1"/>
  <c r="L23" i="47"/>
  <c r="M23" i="47" s="1"/>
  <c r="P22" i="47"/>
  <c r="Q22" i="47" s="1"/>
  <c r="L22" i="47"/>
  <c r="M22" i="47" s="1"/>
  <c r="P21" i="47"/>
  <c r="Q21" i="47" s="1"/>
  <c r="L21" i="47"/>
  <c r="M21" i="47" s="1"/>
  <c r="P20" i="47"/>
  <c r="Q20" i="47" s="1"/>
  <c r="L20" i="47"/>
  <c r="M20" i="47" s="1"/>
  <c r="P19" i="47"/>
  <c r="Q19" i="47" s="1"/>
  <c r="L19" i="47"/>
  <c r="M19" i="47" s="1"/>
  <c r="P18" i="47"/>
  <c r="Q18" i="47" s="1"/>
  <c r="L18" i="47"/>
  <c r="M18" i="47" s="1"/>
  <c r="P17" i="47"/>
  <c r="Q17" i="47" s="1"/>
  <c r="L17" i="47"/>
  <c r="M17" i="47" s="1"/>
  <c r="P16" i="47"/>
  <c r="Q16" i="47" s="1"/>
  <c r="L16" i="47"/>
  <c r="M16" i="47" s="1"/>
  <c r="P43" i="2"/>
  <c r="Q43" i="2" s="1"/>
  <c r="D38" i="45" s="1"/>
  <c r="L43" i="2"/>
  <c r="M43" i="2" s="1"/>
  <c r="C38" i="45" s="1"/>
  <c r="P42" i="2"/>
  <c r="Q42" i="2" s="1"/>
  <c r="L42" i="2"/>
  <c r="M42" i="2" s="1"/>
  <c r="P41" i="2"/>
  <c r="Q41" i="2" s="1"/>
  <c r="L41" i="2"/>
  <c r="M41" i="2" s="1"/>
  <c r="P40" i="2"/>
  <c r="Q40" i="2" s="1"/>
  <c r="L40" i="2"/>
  <c r="M40" i="2" s="1"/>
  <c r="P39" i="2"/>
  <c r="Q39" i="2" s="1"/>
  <c r="L39" i="2"/>
  <c r="M39" i="2" s="1"/>
  <c r="P38" i="2"/>
  <c r="Q38" i="2" s="1"/>
  <c r="L38" i="2"/>
  <c r="M38" i="2" s="1"/>
  <c r="P37" i="2"/>
  <c r="Q37" i="2" s="1"/>
  <c r="L37" i="2"/>
  <c r="M37" i="2" s="1"/>
  <c r="P36" i="2"/>
  <c r="Q36" i="2" s="1"/>
  <c r="L36" i="2"/>
  <c r="M36" i="2" s="1"/>
  <c r="P35" i="2"/>
  <c r="Q35" i="2" s="1"/>
  <c r="L35" i="2"/>
  <c r="M35" i="2" s="1"/>
  <c r="P34" i="2"/>
  <c r="Q34" i="2" s="1"/>
  <c r="L34" i="2"/>
  <c r="M34" i="2" s="1"/>
  <c r="P33" i="2"/>
  <c r="Q33" i="2" s="1"/>
  <c r="L33" i="2"/>
  <c r="M33" i="2" s="1"/>
  <c r="P32" i="2"/>
  <c r="Q32" i="2" s="1"/>
  <c r="L32" i="2"/>
  <c r="M32" i="2" s="1"/>
  <c r="P31" i="2"/>
  <c r="Q31" i="2" s="1"/>
  <c r="L31" i="2"/>
  <c r="M31" i="2" s="1"/>
  <c r="P30" i="2"/>
  <c r="Q30" i="2" s="1"/>
  <c r="L30" i="2"/>
  <c r="M30" i="2" s="1"/>
  <c r="P29" i="2"/>
  <c r="Q29" i="2" s="1"/>
  <c r="L29" i="2"/>
  <c r="M29" i="2" s="1"/>
  <c r="P28" i="2"/>
  <c r="Q28" i="2" s="1"/>
  <c r="L28" i="2"/>
  <c r="M28" i="2" s="1"/>
  <c r="P27" i="2"/>
  <c r="Q27" i="2" s="1"/>
  <c r="L27" i="2"/>
  <c r="M27" i="2" s="1"/>
  <c r="P26" i="2"/>
  <c r="Q26" i="2" s="1"/>
  <c r="L26" i="2"/>
  <c r="M26" i="2" s="1"/>
  <c r="P25" i="2"/>
  <c r="Q25" i="2" s="1"/>
  <c r="L25" i="2"/>
  <c r="M25" i="2" s="1"/>
  <c r="P24" i="2"/>
  <c r="Q24" i="2" s="1"/>
  <c r="L24" i="2"/>
  <c r="M24" i="2" s="1"/>
  <c r="P23" i="2"/>
  <c r="Q23" i="2" s="1"/>
  <c r="L23" i="2"/>
  <c r="M23" i="2" s="1"/>
  <c r="P22" i="2"/>
  <c r="Q22" i="2" s="1"/>
  <c r="L22" i="2"/>
  <c r="M22" i="2" s="1"/>
  <c r="P21" i="2"/>
  <c r="Q21" i="2" s="1"/>
  <c r="L21" i="2"/>
  <c r="M21" i="2" s="1"/>
  <c r="P20" i="2"/>
  <c r="Q20" i="2" s="1"/>
  <c r="L20" i="2"/>
  <c r="M20" i="2" s="1"/>
  <c r="P19" i="2"/>
  <c r="Q19" i="2" s="1"/>
  <c r="L19" i="2"/>
  <c r="M19" i="2" s="1"/>
  <c r="P18" i="2"/>
  <c r="Q18" i="2" s="1"/>
  <c r="L18" i="2"/>
  <c r="M18" i="2" s="1"/>
  <c r="P17" i="2"/>
  <c r="Q17" i="2" s="1"/>
  <c r="L17" i="2"/>
  <c r="M17" i="2" s="1"/>
  <c r="U38" i="35"/>
  <c r="V38" i="35" s="1"/>
  <c r="Y38" i="35"/>
  <c r="Z38" i="35" s="1"/>
  <c r="U39" i="35"/>
  <c r="V39" i="35" s="1"/>
  <c r="AE38" i="45" s="1"/>
  <c r="Y39" i="35"/>
  <c r="Z39" i="35" s="1"/>
  <c r="AF38" i="45" s="1"/>
  <c r="U38" i="28"/>
  <c r="V38" i="28" s="1"/>
  <c r="Y38" i="28"/>
  <c r="Z38" i="28" s="1"/>
  <c r="U39" i="28"/>
  <c r="V39" i="28" s="1"/>
  <c r="AC38" i="45" s="1"/>
  <c r="Y39" i="28"/>
  <c r="Z39" i="28" s="1"/>
  <c r="AD38" i="45" s="1"/>
  <c r="R38" i="48"/>
  <c r="S38" i="48" s="1"/>
  <c r="V38" i="48"/>
  <c r="W38" i="48" s="1"/>
  <c r="R39" i="48"/>
  <c r="S39" i="48" s="1"/>
  <c r="AA38" i="45" s="1"/>
  <c r="V39" i="48"/>
  <c r="W39" i="48" s="1"/>
  <c r="AB38" i="45" s="1"/>
  <c r="AJ39" i="33"/>
  <c r="AK39" i="33" s="1"/>
  <c r="AN39" i="33"/>
  <c r="AO39" i="33" s="1"/>
  <c r="AJ40" i="33"/>
  <c r="AK40" i="33" s="1"/>
  <c r="Y38" i="45" s="1"/>
  <c r="AN40" i="33"/>
  <c r="AO40" i="33" s="1"/>
  <c r="Z38" i="45" s="1"/>
  <c r="AD39" i="30"/>
  <c r="AE39" i="30" s="1"/>
  <c r="AH39" i="30"/>
  <c r="AI39" i="30" s="1"/>
  <c r="AD40" i="30"/>
  <c r="AE40" i="30" s="1"/>
  <c r="Q38" i="45" s="1"/>
  <c r="AH40" i="30"/>
  <c r="AI40" i="30" s="1"/>
  <c r="R38" i="45" s="1"/>
  <c r="AA41" i="47"/>
  <c r="AB41" i="47" s="1"/>
  <c r="AE41" i="47"/>
  <c r="AF41" i="47" s="1"/>
  <c r="AA42" i="47"/>
  <c r="AB42" i="47" s="1"/>
  <c r="O38" i="45" s="1"/>
  <c r="AE42" i="47"/>
  <c r="AF42" i="47" s="1"/>
  <c r="P38" i="45" s="1"/>
  <c r="X41" i="1"/>
  <c r="Y41" i="1" s="1"/>
  <c r="AB41" i="1"/>
  <c r="AC41" i="1" s="1"/>
  <c r="X42" i="1"/>
  <c r="Y42" i="1" s="1"/>
  <c r="M38" i="45" s="1"/>
  <c r="AB42" i="1"/>
  <c r="AC42" i="1" s="1"/>
  <c r="N38" i="45" s="1"/>
  <c r="L39" i="49"/>
  <c r="M39" i="49" s="1"/>
  <c r="P39" i="49"/>
  <c r="Q39" i="49" s="1"/>
  <c r="L40" i="49"/>
  <c r="M40" i="49" s="1"/>
  <c r="K38" i="45" s="1"/>
  <c r="P40" i="49"/>
  <c r="Q40" i="49"/>
  <c r="L38" i="45" s="1"/>
  <c r="U39" i="46"/>
  <c r="V39" i="46" s="1"/>
  <c r="Y39" i="46"/>
  <c r="Z39" i="46" s="1"/>
  <c r="U40" i="46"/>
  <c r="V40" i="46" s="1"/>
  <c r="I38" i="45" s="1"/>
  <c r="Y40" i="46"/>
  <c r="Z40" i="46" s="1"/>
  <c r="J38" i="45" s="1"/>
  <c r="X42" i="26"/>
  <c r="Y42" i="26" s="1"/>
  <c r="AB42" i="26"/>
  <c r="AC42" i="26" s="1"/>
  <c r="X43" i="26"/>
  <c r="Y43" i="26" s="1"/>
  <c r="G38" i="45" s="1"/>
  <c r="AB43" i="26"/>
  <c r="AC43" i="26" s="1"/>
  <c r="H38" i="45" s="1"/>
  <c r="AA43" i="2"/>
  <c r="AB43" i="2" s="1"/>
  <c r="E38" i="45" s="1"/>
  <c r="AE43" i="2"/>
  <c r="AF43" i="2" s="1"/>
  <c r="F38" i="45" s="1"/>
  <c r="AE51" i="33" l="1"/>
  <c r="J21" i="50"/>
  <c r="S20" i="50"/>
  <c r="H21" i="50"/>
  <c r="D31" i="50"/>
  <c r="D7" i="50" s="1"/>
  <c r="M52" i="47"/>
  <c r="E21" i="50" s="1"/>
  <c r="Q61" i="2"/>
  <c r="I17" i="50" s="1"/>
  <c r="I31" i="50" s="1"/>
  <c r="S31" i="50" s="1"/>
  <c r="O61" i="2"/>
  <c r="G17" i="50" s="1"/>
  <c r="M61" i="2"/>
  <c r="F31" i="50"/>
  <c r="P31" i="50" s="1"/>
  <c r="L20" i="50"/>
  <c r="V20" i="50" s="1"/>
  <c r="U16" i="50"/>
  <c r="L16" i="50"/>
  <c r="H31" i="50"/>
  <c r="R31" i="50" s="1"/>
  <c r="R16" i="50"/>
  <c r="L29" i="50"/>
  <c r="V29" i="50" s="1"/>
  <c r="U29" i="50"/>
  <c r="U24" i="50"/>
  <c r="L24" i="50"/>
  <c r="V24" i="50" s="1"/>
  <c r="U19" i="50"/>
  <c r="M52" i="48"/>
  <c r="M53" i="48" s="1"/>
  <c r="Q53" i="48"/>
  <c r="AO52" i="33"/>
  <c r="M59" i="33"/>
  <c r="O59" i="33"/>
  <c r="Q59" i="33"/>
  <c r="Q52" i="33"/>
  <c r="M52" i="30"/>
  <c r="O52" i="30"/>
  <c r="Q52" i="30"/>
  <c r="Q60" i="47"/>
  <c r="O60" i="47"/>
  <c r="M60" i="47"/>
  <c r="Q53" i="47"/>
  <c r="O53" i="47"/>
  <c r="M53" i="1"/>
  <c r="O53" i="1"/>
  <c r="Q53" i="1"/>
  <c r="M54" i="49"/>
  <c r="O54" i="49"/>
  <c r="Q54" i="49"/>
  <c r="M52" i="46"/>
  <c r="O52" i="46"/>
  <c r="Q52" i="46"/>
  <c r="Q55" i="26"/>
  <c r="M55" i="26"/>
  <c r="O55" i="2"/>
  <c r="M55" i="2"/>
  <c r="AG38" i="45"/>
  <c r="AH38" i="45"/>
  <c r="AE37" i="45"/>
  <c r="AF37" i="45"/>
  <c r="AC37" i="45"/>
  <c r="AD37" i="45"/>
  <c r="W37" i="45"/>
  <c r="X37" i="45"/>
  <c r="Y37" i="45"/>
  <c r="Z37" i="45"/>
  <c r="AA37" i="45"/>
  <c r="C37" i="45"/>
  <c r="AA42" i="2"/>
  <c r="AB42" i="2" s="1"/>
  <c r="E37" i="45" s="1"/>
  <c r="AE42" i="2"/>
  <c r="AF42" i="2" s="1"/>
  <c r="F37" i="45" s="1"/>
  <c r="G37" i="45"/>
  <c r="H37" i="45"/>
  <c r="J37" i="45"/>
  <c r="I37" i="45"/>
  <c r="K37" i="45"/>
  <c r="L37" i="45"/>
  <c r="N37" i="45"/>
  <c r="M37" i="45"/>
  <c r="P37" i="45"/>
  <c r="O37" i="45"/>
  <c r="S37" i="45"/>
  <c r="Q37" i="45"/>
  <c r="R37" i="45"/>
  <c r="U37" i="45"/>
  <c r="AB37" i="45"/>
  <c r="V37" i="45"/>
  <c r="T37" i="45"/>
  <c r="D37" i="45"/>
  <c r="F21" i="50" l="1"/>
  <c r="K21" i="50"/>
  <c r="O20" i="50"/>
  <c r="M53" i="47"/>
  <c r="Q62" i="2"/>
  <c r="J17" i="50"/>
  <c r="O62" i="2"/>
  <c r="S16" i="50"/>
  <c r="M62" i="2"/>
  <c r="E17" i="50"/>
  <c r="Q16" i="50"/>
  <c r="H17" i="50"/>
  <c r="G31" i="50"/>
  <c r="Q31" i="50" s="1"/>
  <c r="L31" i="50"/>
  <c r="V31" i="50" s="1"/>
  <c r="V16" i="50"/>
  <c r="AG37" i="45"/>
  <c r="AH37" i="45"/>
  <c r="L21" i="50" l="1"/>
  <c r="U20" i="50"/>
  <c r="K17" i="50"/>
  <c r="O16" i="50"/>
  <c r="F17" i="50"/>
  <c r="E31" i="50"/>
  <c r="O31" i="50" s="1"/>
  <c r="U36" i="45"/>
  <c r="V36" i="45"/>
  <c r="U37" i="35"/>
  <c r="V37" i="35" s="1"/>
  <c r="AE36" i="45" s="1"/>
  <c r="Y37" i="35"/>
  <c r="Z37" i="35" s="1"/>
  <c r="AF36" i="45" s="1"/>
  <c r="U37" i="28"/>
  <c r="V37" i="28" s="1"/>
  <c r="AC36" i="45" s="1"/>
  <c r="Y37" i="28"/>
  <c r="Z37" i="28" s="1"/>
  <c r="AD36" i="45" s="1"/>
  <c r="R37" i="48"/>
  <c r="S37" i="48" s="1"/>
  <c r="AA36" i="45" s="1"/>
  <c r="V37" i="48"/>
  <c r="W37" i="48" s="1"/>
  <c r="AB36" i="45" s="1"/>
  <c r="W36" i="45"/>
  <c r="X36" i="45"/>
  <c r="AJ38" i="33"/>
  <c r="AK38" i="33" s="1"/>
  <c r="Y36" i="45" s="1"/>
  <c r="AN38" i="33"/>
  <c r="AO38" i="33" s="1"/>
  <c r="Z36" i="45" s="1"/>
  <c r="AD38" i="30"/>
  <c r="AE38" i="30" s="1"/>
  <c r="Q36" i="45" s="1"/>
  <c r="AH38" i="30"/>
  <c r="AI38" i="30" s="1"/>
  <c r="R36" i="45" s="1"/>
  <c r="S36" i="45"/>
  <c r="T36" i="45"/>
  <c r="AA40" i="47"/>
  <c r="AB40" i="47" s="1"/>
  <c r="O36" i="45" s="1"/>
  <c r="AE40" i="47"/>
  <c r="AF40" i="47" s="1"/>
  <c r="P36" i="45" s="1"/>
  <c r="X40" i="1"/>
  <c r="Y40" i="1" s="1"/>
  <c r="M36" i="45" s="1"/>
  <c r="AB40" i="1"/>
  <c r="AC40" i="1" s="1"/>
  <c r="N36" i="45" s="1"/>
  <c r="L38" i="49"/>
  <c r="M38" i="49" s="1"/>
  <c r="K36" i="45" s="1"/>
  <c r="P38" i="49"/>
  <c r="Q38" i="49" s="1"/>
  <c r="L36" i="45" s="1"/>
  <c r="U38" i="46"/>
  <c r="V38" i="46" s="1"/>
  <c r="I36" i="45" s="1"/>
  <c r="Y38" i="46"/>
  <c r="Z38" i="46" s="1"/>
  <c r="J36" i="45" s="1"/>
  <c r="X41" i="26"/>
  <c r="Y41" i="26" s="1"/>
  <c r="G36" i="45" s="1"/>
  <c r="AB41" i="26"/>
  <c r="AC41" i="26" s="1"/>
  <c r="H36" i="45" s="1"/>
  <c r="C36" i="45"/>
  <c r="D36" i="45"/>
  <c r="AA41" i="2"/>
  <c r="AB41" i="2" s="1"/>
  <c r="E36" i="45" s="1"/>
  <c r="AE41" i="2"/>
  <c r="AF41" i="2" s="1"/>
  <c r="F36" i="45" s="1"/>
  <c r="U15" i="35"/>
  <c r="V15" i="35" s="1"/>
  <c r="Y15" i="35"/>
  <c r="Z15" i="35" s="1"/>
  <c r="U16" i="35"/>
  <c r="V16" i="35" s="1"/>
  <c r="Y16" i="35"/>
  <c r="Z16" i="35" s="1"/>
  <c r="U17" i="35"/>
  <c r="V17" i="35" s="1"/>
  <c r="Y17" i="35"/>
  <c r="Z17" i="35" s="1"/>
  <c r="U18" i="35"/>
  <c r="V18" i="35" s="1"/>
  <c r="Y18" i="35"/>
  <c r="Z18" i="35" s="1"/>
  <c r="U19" i="35"/>
  <c r="V19" i="35" s="1"/>
  <c r="Y19" i="35"/>
  <c r="Z19" i="35" s="1"/>
  <c r="U20" i="35"/>
  <c r="V20" i="35" s="1"/>
  <c r="Y20" i="35"/>
  <c r="Z20" i="35" s="1"/>
  <c r="U21" i="35"/>
  <c r="V21" i="35" s="1"/>
  <c r="Y21" i="35"/>
  <c r="Z21" i="35" s="1"/>
  <c r="U22" i="35"/>
  <c r="V22" i="35" s="1"/>
  <c r="Y22" i="35"/>
  <c r="Z22" i="35" s="1"/>
  <c r="U23" i="35"/>
  <c r="V23" i="35" s="1"/>
  <c r="Y23" i="35"/>
  <c r="Z23" i="35" s="1"/>
  <c r="U24" i="35"/>
  <c r="V24" i="35" s="1"/>
  <c r="Y24" i="35"/>
  <c r="Z24" i="35" s="1"/>
  <c r="U25" i="35"/>
  <c r="V25" i="35" s="1"/>
  <c r="Y25" i="35"/>
  <c r="Z25" i="35" s="1"/>
  <c r="U26" i="35"/>
  <c r="V26" i="35" s="1"/>
  <c r="Y26" i="35"/>
  <c r="Z26" i="35" s="1"/>
  <c r="U27" i="35"/>
  <c r="V27" i="35" s="1"/>
  <c r="Y27" i="35"/>
  <c r="Z27" i="35" s="1"/>
  <c r="U28" i="35"/>
  <c r="V28" i="35" s="1"/>
  <c r="Y28" i="35"/>
  <c r="Z28" i="35" s="1"/>
  <c r="U29" i="35"/>
  <c r="V29" i="35" s="1"/>
  <c r="Y29" i="35"/>
  <c r="Z29" i="35" s="1"/>
  <c r="U30" i="35"/>
  <c r="V30" i="35" s="1"/>
  <c r="Y30" i="35"/>
  <c r="Z30" i="35" s="1"/>
  <c r="U31" i="35"/>
  <c r="V31" i="35" s="1"/>
  <c r="Y31" i="35"/>
  <c r="Z31" i="35" s="1"/>
  <c r="U32" i="35"/>
  <c r="V32" i="35" s="1"/>
  <c r="Y32" i="35"/>
  <c r="Z32" i="35" s="1"/>
  <c r="U33" i="35"/>
  <c r="V33" i="35" s="1"/>
  <c r="Y33" i="35"/>
  <c r="Z33" i="35" s="1"/>
  <c r="U34" i="35"/>
  <c r="V34" i="35" s="1"/>
  <c r="Y34" i="35"/>
  <c r="Z34" i="35" s="1"/>
  <c r="U35" i="35"/>
  <c r="V35" i="35" s="1"/>
  <c r="Y35" i="35"/>
  <c r="Z35" i="35" s="1"/>
  <c r="U36" i="35"/>
  <c r="V36" i="35" s="1"/>
  <c r="Y36" i="35"/>
  <c r="Z36" i="35" s="1"/>
  <c r="U15" i="28"/>
  <c r="V15" i="28" s="1"/>
  <c r="Y15" i="28"/>
  <c r="Z15" i="28" s="1"/>
  <c r="U16" i="28"/>
  <c r="V16" i="28" s="1"/>
  <c r="Y16" i="28"/>
  <c r="Z16" i="28" s="1"/>
  <c r="U17" i="28"/>
  <c r="V17" i="28" s="1"/>
  <c r="Y17" i="28"/>
  <c r="Z17" i="28" s="1"/>
  <c r="U18" i="28"/>
  <c r="V18" i="28" s="1"/>
  <c r="Y18" i="28"/>
  <c r="Z18" i="28" s="1"/>
  <c r="U19" i="28"/>
  <c r="V19" i="28" s="1"/>
  <c r="Y19" i="28"/>
  <c r="Z19" i="28" s="1"/>
  <c r="U20" i="28"/>
  <c r="V20" i="28" s="1"/>
  <c r="Y20" i="28"/>
  <c r="Z20" i="28" s="1"/>
  <c r="U21" i="28"/>
  <c r="V21" i="28" s="1"/>
  <c r="Y21" i="28"/>
  <c r="Z21" i="28" s="1"/>
  <c r="U22" i="28"/>
  <c r="V22" i="28" s="1"/>
  <c r="Y22" i="28"/>
  <c r="Z22" i="28" s="1"/>
  <c r="U23" i="28"/>
  <c r="V23" i="28" s="1"/>
  <c r="Y23" i="28"/>
  <c r="Z23" i="28" s="1"/>
  <c r="U24" i="28"/>
  <c r="V24" i="28" s="1"/>
  <c r="Y24" i="28"/>
  <c r="Z24" i="28" s="1"/>
  <c r="U25" i="28"/>
  <c r="V25" i="28" s="1"/>
  <c r="Y25" i="28"/>
  <c r="Z25" i="28" s="1"/>
  <c r="U26" i="28"/>
  <c r="V26" i="28" s="1"/>
  <c r="Y26" i="28"/>
  <c r="Z26" i="28" s="1"/>
  <c r="U27" i="28"/>
  <c r="V27" i="28" s="1"/>
  <c r="Y27" i="28"/>
  <c r="Z27" i="28" s="1"/>
  <c r="U28" i="28"/>
  <c r="V28" i="28" s="1"/>
  <c r="Y28" i="28"/>
  <c r="Z28" i="28" s="1"/>
  <c r="U29" i="28"/>
  <c r="V29" i="28" s="1"/>
  <c r="Y29" i="28"/>
  <c r="Z29" i="28" s="1"/>
  <c r="U30" i="28"/>
  <c r="V30" i="28" s="1"/>
  <c r="Y30" i="28"/>
  <c r="Z30" i="28" s="1"/>
  <c r="U31" i="28"/>
  <c r="V31" i="28" s="1"/>
  <c r="Y31" i="28"/>
  <c r="Z31" i="28" s="1"/>
  <c r="U32" i="28"/>
  <c r="V32" i="28" s="1"/>
  <c r="Y32" i="28"/>
  <c r="Z32" i="28" s="1"/>
  <c r="U33" i="28"/>
  <c r="V33" i="28" s="1"/>
  <c r="Y33" i="28"/>
  <c r="Z33" i="28" s="1"/>
  <c r="U34" i="28"/>
  <c r="V34" i="28" s="1"/>
  <c r="Y34" i="28"/>
  <c r="Z34" i="28" s="1"/>
  <c r="U35" i="28"/>
  <c r="V35" i="28" s="1"/>
  <c r="Y35" i="28"/>
  <c r="Z35" i="28" s="1"/>
  <c r="U36" i="28"/>
  <c r="V36" i="28" s="1"/>
  <c r="Y36" i="28"/>
  <c r="Z36" i="28" s="1"/>
  <c r="R15" i="48"/>
  <c r="S15" i="48" s="1"/>
  <c r="V15" i="48"/>
  <c r="W15" i="48" s="1"/>
  <c r="R16" i="48"/>
  <c r="S16" i="48" s="1"/>
  <c r="V16" i="48"/>
  <c r="W16" i="48" s="1"/>
  <c r="R17" i="48"/>
  <c r="S17" i="48" s="1"/>
  <c r="V17" i="48"/>
  <c r="W17" i="48" s="1"/>
  <c r="R18" i="48"/>
  <c r="S18" i="48" s="1"/>
  <c r="V18" i="48"/>
  <c r="W18" i="48" s="1"/>
  <c r="R19" i="48"/>
  <c r="S19" i="48" s="1"/>
  <c r="V19" i="48"/>
  <c r="W19" i="48" s="1"/>
  <c r="R20" i="48"/>
  <c r="S20" i="48" s="1"/>
  <c r="V20" i="48"/>
  <c r="W20" i="48" s="1"/>
  <c r="R21" i="48"/>
  <c r="S21" i="48" s="1"/>
  <c r="V21" i="48"/>
  <c r="W21" i="48" s="1"/>
  <c r="R22" i="48"/>
  <c r="S22" i="48" s="1"/>
  <c r="V22" i="48"/>
  <c r="W22" i="48" s="1"/>
  <c r="R23" i="48"/>
  <c r="S23" i="48" s="1"/>
  <c r="V23" i="48"/>
  <c r="W23" i="48" s="1"/>
  <c r="R24" i="48"/>
  <c r="S24" i="48" s="1"/>
  <c r="V24" i="48"/>
  <c r="W24" i="48" s="1"/>
  <c r="R25" i="48"/>
  <c r="S25" i="48" s="1"/>
  <c r="V25" i="48"/>
  <c r="W25" i="48" s="1"/>
  <c r="R26" i="48"/>
  <c r="S26" i="48" s="1"/>
  <c r="V26" i="48"/>
  <c r="W26" i="48" s="1"/>
  <c r="R27" i="48"/>
  <c r="S27" i="48" s="1"/>
  <c r="V27" i="48"/>
  <c r="W27" i="48" s="1"/>
  <c r="R28" i="48"/>
  <c r="S28" i="48" s="1"/>
  <c r="V28" i="48"/>
  <c r="W28" i="48" s="1"/>
  <c r="R29" i="48"/>
  <c r="S29" i="48" s="1"/>
  <c r="V29" i="48"/>
  <c r="W29" i="48" s="1"/>
  <c r="R30" i="48"/>
  <c r="S30" i="48" s="1"/>
  <c r="V30" i="48"/>
  <c r="W30" i="48" s="1"/>
  <c r="R31" i="48"/>
  <c r="S31" i="48" s="1"/>
  <c r="V31" i="48"/>
  <c r="W31" i="48" s="1"/>
  <c r="R32" i="48"/>
  <c r="S32" i="48" s="1"/>
  <c r="V32" i="48"/>
  <c r="W32" i="48" s="1"/>
  <c r="R33" i="48"/>
  <c r="S33" i="48" s="1"/>
  <c r="V33" i="48"/>
  <c r="W33" i="48" s="1"/>
  <c r="R34" i="48"/>
  <c r="S34" i="48" s="1"/>
  <c r="V34" i="48"/>
  <c r="W34" i="48" s="1"/>
  <c r="R35" i="48"/>
  <c r="S35" i="48" s="1"/>
  <c r="V35" i="48"/>
  <c r="W35" i="48" s="1"/>
  <c r="R36" i="48"/>
  <c r="S36" i="48" s="1"/>
  <c r="V36" i="48"/>
  <c r="W36" i="48" s="1"/>
  <c r="U16" i="46"/>
  <c r="V16" i="46" s="1"/>
  <c r="Y16" i="46"/>
  <c r="Z16" i="46" s="1"/>
  <c r="U17" i="46"/>
  <c r="V17" i="46" s="1"/>
  <c r="Y17" i="46"/>
  <c r="Z17" i="46" s="1"/>
  <c r="U18" i="46"/>
  <c r="V18" i="46" s="1"/>
  <c r="Y18" i="46"/>
  <c r="Z18" i="46" s="1"/>
  <c r="U19" i="46"/>
  <c r="V19" i="46" s="1"/>
  <c r="Y19" i="46"/>
  <c r="Z19" i="46" s="1"/>
  <c r="U20" i="46"/>
  <c r="V20" i="46" s="1"/>
  <c r="Y20" i="46"/>
  <c r="Z20" i="46" s="1"/>
  <c r="U21" i="46"/>
  <c r="V21" i="46" s="1"/>
  <c r="Y21" i="46"/>
  <c r="Z21" i="46" s="1"/>
  <c r="U22" i="46"/>
  <c r="V22" i="46" s="1"/>
  <c r="Y22" i="46"/>
  <c r="Z22" i="46" s="1"/>
  <c r="U23" i="46"/>
  <c r="V23" i="46" s="1"/>
  <c r="Y23" i="46"/>
  <c r="Z23" i="46" s="1"/>
  <c r="U24" i="46"/>
  <c r="V24" i="46" s="1"/>
  <c r="Y24" i="46"/>
  <c r="Z24" i="46" s="1"/>
  <c r="U25" i="46"/>
  <c r="V25" i="46" s="1"/>
  <c r="Y25" i="46"/>
  <c r="Z25" i="46" s="1"/>
  <c r="U26" i="46"/>
  <c r="V26" i="46" s="1"/>
  <c r="Y26" i="46"/>
  <c r="Z26" i="46" s="1"/>
  <c r="U27" i="46"/>
  <c r="V27" i="46" s="1"/>
  <c r="Y27" i="46"/>
  <c r="Z27" i="46" s="1"/>
  <c r="U28" i="46"/>
  <c r="V28" i="46" s="1"/>
  <c r="Y28" i="46"/>
  <c r="Z28" i="46" s="1"/>
  <c r="U29" i="46"/>
  <c r="V29" i="46" s="1"/>
  <c r="Y29" i="46"/>
  <c r="Z29" i="46" s="1"/>
  <c r="U30" i="46"/>
  <c r="V30" i="46" s="1"/>
  <c r="Y30" i="46"/>
  <c r="Z30" i="46" s="1"/>
  <c r="U31" i="46"/>
  <c r="V31" i="46" s="1"/>
  <c r="Y31" i="46"/>
  <c r="Z31" i="46" s="1"/>
  <c r="U32" i="46"/>
  <c r="V32" i="46" s="1"/>
  <c r="Y32" i="46"/>
  <c r="Z32" i="46" s="1"/>
  <c r="U33" i="46"/>
  <c r="V33" i="46" s="1"/>
  <c r="Y33" i="46"/>
  <c r="Z33" i="46" s="1"/>
  <c r="U34" i="46"/>
  <c r="V34" i="46" s="1"/>
  <c r="Y34" i="46"/>
  <c r="Z34" i="46" s="1"/>
  <c r="U35" i="46"/>
  <c r="V35" i="46" s="1"/>
  <c r="Y35" i="46"/>
  <c r="Z35" i="46" s="1"/>
  <c r="U36" i="46"/>
  <c r="V36" i="46" s="1"/>
  <c r="Y36" i="46"/>
  <c r="Z36" i="46" s="1"/>
  <c r="U37" i="46"/>
  <c r="V37" i="46" s="1"/>
  <c r="Y37" i="46"/>
  <c r="Z37" i="46" s="1"/>
  <c r="AD14" i="30"/>
  <c r="X18" i="1"/>
  <c r="Y18" i="1" s="1"/>
  <c r="AB18" i="1"/>
  <c r="AC18" i="1" s="1"/>
  <c r="X19" i="1"/>
  <c r="Y19" i="1" s="1"/>
  <c r="AB19" i="1"/>
  <c r="AC19" i="1" s="1"/>
  <c r="X20" i="1"/>
  <c r="Y20" i="1" s="1"/>
  <c r="AB20" i="1"/>
  <c r="AC20" i="1" s="1"/>
  <c r="X21" i="1"/>
  <c r="Y21" i="1" s="1"/>
  <c r="AB21" i="1"/>
  <c r="AC21" i="1" s="1"/>
  <c r="X22" i="1"/>
  <c r="Y22" i="1" s="1"/>
  <c r="AB22" i="1"/>
  <c r="AC22" i="1" s="1"/>
  <c r="X23" i="1"/>
  <c r="Y23" i="1" s="1"/>
  <c r="AB23" i="1"/>
  <c r="AC23" i="1" s="1"/>
  <c r="X24" i="1"/>
  <c r="Y24" i="1" s="1"/>
  <c r="AB24" i="1"/>
  <c r="AC24" i="1" s="1"/>
  <c r="X25" i="1"/>
  <c r="Y25" i="1" s="1"/>
  <c r="AB25" i="1"/>
  <c r="AC25" i="1" s="1"/>
  <c r="X26" i="1"/>
  <c r="Y26" i="1" s="1"/>
  <c r="AB26" i="1"/>
  <c r="AC26" i="1" s="1"/>
  <c r="X27" i="1"/>
  <c r="Y27" i="1" s="1"/>
  <c r="AB27" i="1"/>
  <c r="AC27" i="1" s="1"/>
  <c r="X28" i="1"/>
  <c r="Y28" i="1" s="1"/>
  <c r="AB28" i="1"/>
  <c r="AC28" i="1" s="1"/>
  <c r="X29" i="1"/>
  <c r="Y29" i="1" s="1"/>
  <c r="AB29" i="1"/>
  <c r="AC29" i="1" s="1"/>
  <c r="X30" i="1"/>
  <c r="Y30" i="1" s="1"/>
  <c r="AB30" i="1"/>
  <c r="AC30" i="1" s="1"/>
  <c r="X31" i="1"/>
  <c r="Y31" i="1" s="1"/>
  <c r="AB31" i="1"/>
  <c r="AC31" i="1" s="1"/>
  <c r="X32" i="1"/>
  <c r="Y32" i="1" s="1"/>
  <c r="AB32" i="1"/>
  <c r="AC32" i="1" s="1"/>
  <c r="X33" i="1"/>
  <c r="Y33" i="1" s="1"/>
  <c r="AB33" i="1"/>
  <c r="AC33" i="1" s="1"/>
  <c r="X34" i="1"/>
  <c r="Y34" i="1" s="1"/>
  <c r="AB34" i="1"/>
  <c r="AC34" i="1" s="1"/>
  <c r="X35" i="1"/>
  <c r="Y35" i="1" s="1"/>
  <c r="AB35" i="1"/>
  <c r="AC35" i="1" s="1"/>
  <c r="X36" i="1"/>
  <c r="Y36" i="1" s="1"/>
  <c r="AB36" i="1"/>
  <c r="AC36" i="1" s="1"/>
  <c r="X37" i="1"/>
  <c r="Y37" i="1" s="1"/>
  <c r="AB37" i="1"/>
  <c r="AC37" i="1" s="1"/>
  <c r="X38" i="1"/>
  <c r="Y38" i="1" s="1"/>
  <c r="AB38" i="1"/>
  <c r="AC38" i="1" s="1"/>
  <c r="X39" i="1"/>
  <c r="Y39" i="1" s="1"/>
  <c r="AB39" i="1"/>
  <c r="AC39" i="1" s="1"/>
  <c r="AB17" i="1"/>
  <c r="AC17" i="1" s="1"/>
  <c r="AB16" i="1"/>
  <c r="AC16" i="1" s="1"/>
  <c r="X17" i="1"/>
  <c r="Y17" i="1" s="1"/>
  <c r="X16" i="1"/>
  <c r="Y16" i="1" s="1"/>
  <c r="X19" i="26"/>
  <c r="Y19" i="26" s="1"/>
  <c r="AB19" i="26"/>
  <c r="AC19" i="26" s="1"/>
  <c r="X20" i="26"/>
  <c r="Y20" i="26" s="1"/>
  <c r="AB20" i="26"/>
  <c r="AC20" i="26" s="1"/>
  <c r="X21" i="26"/>
  <c r="Y21" i="26" s="1"/>
  <c r="AB21" i="26"/>
  <c r="AC21" i="26" s="1"/>
  <c r="X22" i="26"/>
  <c r="Y22" i="26" s="1"/>
  <c r="AB22" i="26"/>
  <c r="AC22" i="26" s="1"/>
  <c r="X23" i="26"/>
  <c r="Y23" i="26" s="1"/>
  <c r="AB23" i="26"/>
  <c r="AC23" i="26" s="1"/>
  <c r="X24" i="26"/>
  <c r="Y24" i="26" s="1"/>
  <c r="AB24" i="26"/>
  <c r="AC24" i="26" s="1"/>
  <c r="X25" i="26"/>
  <c r="Y25" i="26" s="1"/>
  <c r="AB25" i="26"/>
  <c r="AC25" i="26" s="1"/>
  <c r="X26" i="26"/>
  <c r="Y26" i="26" s="1"/>
  <c r="AB26" i="26"/>
  <c r="AC26" i="26" s="1"/>
  <c r="X27" i="26"/>
  <c r="Y27" i="26" s="1"/>
  <c r="AB27" i="26"/>
  <c r="AC27" i="26" s="1"/>
  <c r="X28" i="26"/>
  <c r="Y28" i="26" s="1"/>
  <c r="AB28" i="26"/>
  <c r="AC28" i="26" s="1"/>
  <c r="X29" i="26"/>
  <c r="Y29" i="26" s="1"/>
  <c r="AB29" i="26"/>
  <c r="AC29" i="26" s="1"/>
  <c r="X30" i="26"/>
  <c r="Y30" i="26" s="1"/>
  <c r="AB30" i="26"/>
  <c r="AC30" i="26" s="1"/>
  <c r="X31" i="26"/>
  <c r="Y31" i="26" s="1"/>
  <c r="AB31" i="26"/>
  <c r="AC31" i="26" s="1"/>
  <c r="X32" i="26"/>
  <c r="Y32" i="26" s="1"/>
  <c r="AB32" i="26"/>
  <c r="AC32" i="26" s="1"/>
  <c r="X33" i="26"/>
  <c r="Y33" i="26" s="1"/>
  <c r="AB33" i="26"/>
  <c r="AC33" i="26" s="1"/>
  <c r="X34" i="26"/>
  <c r="Y34" i="26" s="1"/>
  <c r="AB34" i="26"/>
  <c r="AC34" i="26" s="1"/>
  <c r="X35" i="26"/>
  <c r="Y35" i="26" s="1"/>
  <c r="AB35" i="26"/>
  <c r="AC35" i="26" s="1"/>
  <c r="X36" i="26"/>
  <c r="Y36" i="26" s="1"/>
  <c r="AB36" i="26"/>
  <c r="AC36" i="26" s="1"/>
  <c r="X37" i="26"/>
  <c r="Y37" i="26" s="1"/>
  <c r="AB37" i="26"/>
  <c r="AC37" i="26" s="1"/>
  <c r="X38" i="26"/>
  <c r="Y38" i="26" s="1"/>
  <c r="AB38" i="26"/>
  <c r="AC38" i="26" s="1"/>
  <c r="X39" i="26"/>
  <c r="Y39" i="26" s="1"/>
  <c r="AB39" i="26"/>
  <c r="AC39" i="26" s="1"/>
  <c r="X40" i="26"/>
  <c r="Y40" i="26" s="1"/>
  <c r="AB40" i="26"/>
  <c r="AC40" i="26" s="1"/>
  <c r="AB18" i="26"/>
  <c r="AC18" i="26" s="1"/>
  <c r="AB17" i="26"/>
  <c r="AC17" i="26" s="1"/>
  <c r="X18" i="26"/>
  <c r="Y18" i="26" s="1"/>
  <c r="X17" i="26"/>
  <c r="Y17" i="26" s="1"/>
  <c r="G54" i="26" l="1"/>
  <c r="L17" i="50"/>
  <c r="K31" i="50"/>
  <c r="U31" i="50" s="1"/>
  <c r="AG36" i="45"/>
  <c r="AH36" i="45"/>
  <c r="B43" i="49"/>
  <c r="B42" i="49"/>
  <c r="B41" i="49"/>
  <c r="B40" i="49"/>
  <c r="B39" i="49"/>
  <c r="B38" i="49"/>
  <c r="P37" i="49"/>
  <c r="Q37" i="49" s="1"/>
  <c r="L35" i="45" s="1"/>
  <c r="L37" i="49"/>
  <c r="M37" i="49" s="1"/>
  <c r="K35" i="45" s="1"/>
  <c r="B37" i="49"/>
  <c r="P36" i="49"/>
  <c r="Q36" i="49" s="1"/>
  <c r="L34" i="45" s="1"/>
  <c r="L36" i="49"/>
  <c r="M36" i="49" s="1"/>
  <c r="K34" i="45" s="1"/>
  <c r="B36" i="49"/>
  <c r="P35" i="49"/>
  <c r="Q35" i="49" s="1"/>
  <c r="L33" i="45" s="1"/>
  <c r="L35" i="49"/>
  <c r="M35" i="49" s="1"/>
  <c r="K33" i="45" s="1"/>
  <c r="B35" i="49"/>
  <c r="P34" i="49"/>
  <c r="Q34" i="49" s="1"/>
  <c r="L32" i="45" s="1"/>
  <c r="L34" i="49"/>
  <c r="M34" i="49" s="1"/>
  <c r="K32" i="45" s="1"/>
  <c r="B34" i="49"/>
  <c r="P33" i="49"/>
  <c r="Q33" i="49" s="1"/>
  <c r="L31" i="45" s="1"/>
  <c r="L33" i="49"/>
  <c r="M33" i="49" s="1"/>
  <c r="K31" i="45" s="1"/>
  <c r="B33" i="49"/>
  <c r="P32" i="49"/>
  <c r="Q32" i="49" s="1"/>
  <c r="L30" i="45" s="1"/>
  <c r="L32" i="49"/>
  <c r="M32" i="49" s="1"/>
  <c r="K30" i="45" s="1"/>
  <c r="B32" i="49"/>
  <c r="P31" i="49"/>
  <c r="Q31" i="49" s="1"/>
  <c r="L29" i="45" s="1"/>
  <c r="L31" i="49"/>
  <c r="M31" i="49" s="1"/>
  <c r="K29" i="45" s="1"/>
  <c r="B31" i="49"/>
  <c r="P30" i="49"/>
  <c r="Q30" i="49" s="1"/>
  <c r="L28" i="45" s="1"/>
  <c r="L30" i="49"/>
  <c r="M30" i="49" s="1"/>
  <c r="K28" i="45" s="1"/>
  <c r="B30" i="49"/>
  <c r="P29" i="49"/>
  <c r="Q29" i="49" s="1"/>
  <c r="L27" i="45" s="1"/>
  <c r="L29" i="49"/>
  <c r="M29" i="49" s="1"/>
  <c r="K27" i="45" s="1"/>
  <c r="B29" i="49"/>
  <c r="P28" i="49"/>
  <c r="Q28" i="49" s="1"/>
  <c r="L26" i="45" s="1"/>
  <c r="L28" i="49"/>
  <c r="M28" i="49" s="1"/>
  <c r="K26" i="45" s="1"/>
  <c r="B28" i="49"/>
  <c r="P27" i="49"/>
  <c r="Q27" i="49" s="1"/>
  <c r="L25" i="45" s="1"/>
  <c r="L27" i="49"/>
  <c r="M27" i="49" s="1"/>
  <c r="K25" i="45" s="1"/>
  <c r="B27" i="49"/>
  <c r="P26" i="49"/>
  <c r="Q26" i="49" s="1"/>
  <c r="L24" i="45" s="1"/>
  <c r="L26" i="49"/>
  <c r="M26" i="49" s="1"/>
  <c r="K24" i="45" s="1"/>
  <c r="B26" i="49"/>
  <c r="P25" i="49"/>
  <c r="Q25" i="49" s="1"/>
  <c r="L23" i="45" s="1"/>
  <c r="L25" i="49"/>
  <c r="M25" i="49" s="1"/>
  <c r="K23" i="45" s="1"/>
  <c r="B25" i="49"/>
  <c r="P24" i="49"/>
  <c r="Q24" i="49" s="1"/>
  <c r="L22" i="45" s="1"/>
  <c r="L24" i="49"/>
  <c r="M24" i="49" s="1"/>
  <c r="K22" i="45" s="1"/>
  <c r="B24" i="49"/>
  <c r="P23" i="49"/>
  <c r="Q23" i="49" s="1"/>
  <c r="L21" i="45" s="1"/>
  <c r="L23" i="49"/>
  <c r="M23" i="49" s="1"/>
  <c r="K21" i="45" s="1"/>
  <c r="B23" i="49"/>
  <c r="P22" i="49"/>
  <c r="Q22" i="49" s="1"/>
  <c r="L20" i="45" s="1"/>
  <c r="L22" i="49"/>
  <c r="M22" i="49" s="1"/>
  <c r="K20" i="45" s="1"/>
  <c r="B22" i="49"/>
  <c r="P21" i="49"/>
  <c r="Q21" i="49" s="1"/>
  <c r="L19" i="45" s="1"/>
  <c r="L21" i="49"/>
  <c r="M21" i="49" s="1"/>
  <c r="K19" i="45" s="1"/>
  <c r="B21" i="49"/>
  <c r="P20" i="49"/>
  <c r="Q20" i="49" s="1"/>
  <c r="L18" i="45" s="1"/>
  <c r="L20" i="49"/>
  <c r="M20" i="49" s="1"/>
  <c r="K18" i="45" s="1"/>
  <c r="B20" i="49"/>
  <c r="P19" i="49"/>
  <c r="Q19" i="49" s="1"/>
  <c r="L17" i="45" s="1"/>
  <c r="L19" i="49"/>
  <c r="M19" i="49" s="1"/>
  <c r="K17" i="45" s="1"/>
  <c r="B19" i="49"/>
  <c r="P18" i="49"/>
  <c r="Q18" i="49" s="1"/>
  <c r="L16" i="45" s="1"/>
  <c r="L18" i="49"/>
  <c r="M18" i="49" s="1"/>
  <c r="K16" i="45" s="1"/>
  <c r="B18" i="49"/>
  <c r="P17" i="49"/>
  <c r="Q17" i="49" s="1"/>
  <c r="L15" i="45" s="1"/>
  <c r="L17" i="49"/>
  <c r="M17" i="49" s="1"/>
  <c r="K15" i="45" s="1"/>
  <c r="B17" i="49"/>
  <c r="P16" i="49"/>
  <c r="Q16" i="49" s="1"/>
  <c r="L14" i="45" s="1"/>
  <c r="L16" i="49"/>
  <c r="M16" i="49" s="1"/>
  <c r="K14" i="45" s="1"/>
  <c r="B16" i="49"/>
  <c r="P15" i="49"/>
  <c r="Q15" i="49" s="1"/>
  <c r="L13" i="45" s="1"/>
  <c r="L15" i="49"/>
  <c r="M15" i="49" s="1"/>
  <c r="K13" i="45" s="1"/>
  <c r="B15" i="49"/>
  <c r="P14" i="49"/>
  <c r="Q14" i="49" s="1"/>
  <c r="L12" i="45" s="1"/>
  <c r="L14" i="49"/>
  <c r="M14" i="49" s="1"/>
  <c r="K12" i="45" s="1"/>
  <c r="B14" i="49"/>
  <c r="B8" i="49"/>
  <c r="C7" i="49"/>
  <c r="C6" i="49"/>
  <c r="Y15" i="46"/>
  <c r="Z15" i="46" s="1"/>
  <c r="U15" i="46"/>
  <c r="V15" i="46" s="1"/>
  <c r="Y14" i="46"/>
  <c r="Z14" i="46" s="1"/>
  <c r="U14" i="46"/>
  <c r="V14" i="46" s="1"/>
  <c r="P44" i="49" l="1"/>
  <c r="Q44" i="49" s="1"/>
  <c r="L44" i="49"/>
  <c r="M44" i="49" s="1"/>
  <c r="B53" i="49"/>
  <c r="D27" i="8" s="1"/>
  <c r="D28" i="25"/>
  <c r="E53" i="49"/>
  <c r="G53" i="49"/>
  <c r="C53" i="49"/>
  <c r="Y53" i="49"/>
  <c r="AA53" i="49"/>
  <c r="B39" i="35"/>
  <c r="B40" i="35"/>
  <c r="B41" i="35"/>
  <c r="B42" i="35"/>
  <c r="B39" i="28"/>
  <c r="B40" i="28"/>
  <c r="B41" i="28"/>
  <c r="B42" i="28"/>
  <c r="B39" i="48"/>
  <c r="B40" i="48"/>
  <c r="B41" i="48"/>
  <c r="B42" i="48"/>
  <c r="B39" i="33"/>
  <c r="B40" i="33"/>
  <c r="B41" i="33"/>
  <c r="B42" i="33"/>
  <c r="B43" i="33"/>
  <c r="W35" i="45"/>
  <c r="U35" i="45"/>
  <c r="B40" i="30"/>
  <c r="B41" i="30"/>
  <c r="B42" i="30"/>
  <c r="B43" i="30"/>
  <c r="B41" i="47"/>
  <c r="B42" i="47"/>
  <c r="B43" i="47"/>
  <c r="B44" i="47"/>
  <c r="B45" i="47"/>
  <c r="T35" i="45"/>
  <c r="S35" i="45"/>
  <c r="G35" i="45"/>
  <c r="H35" i="45"/>
  <c r="B42" i="1"/>
  <c r="B43" i="1"/>
  <c r="B44" i="1"/>
  <c r="B45" i="1"/>
  <c r="B40" i="46"/>
  <c r="B41" i="46"/>
  <c r="B42" i="46"/>
  <c r="B43" i="46"/>
  <c r="B43" i="26"/>
  <c r="B44" i="26"/>
  <c r="B45" i="26"/>
  <c r="B46" i="26"/>
  <c r="D35" i="45"/>
  <c r="C35" i="45"/>
  <c r="C47" i="2"/>
  <c r="E47" i="2"/>
  <c r="N47" i="2" s="1"/>
  <c r="O47" i="2" s="1"/>
  <c r="F47" i="2"/>
  <c r="H47" i="2"/>
  <c r="I47" i="2"/>
  <c r="K47" i="2"/>
  <c r="B38" i="45"/>
  <c r="B39" i="45"/>
  <c r="B37" i="45"/>
  <c r="B38" i="35"/>
  <c r="AE35" i="45"/>
  <c r="AF35" i="45"/>
  <c r="B38" i="28"/>
  <c r="AC35" i="45"/>
  <c r="AD35" i="45"/>
  <c r="AA35" i="45"/>
  <c r="AB35" i="45"/>
  <c r="B38" i="48"/>
  <c r="V35" i="45"/>
  <c r="X35" i="45"/>
  <c r="AJ37" i="33"/>
  <c r="AK37" i="33" s="1"/>
  <c r="Y35" i="45" s="1"/>
  <c r="AN37" i="33"/>
  <c r="AO37" i="33" s="1"/>
  <c r="Z35" i="45" s="1"/>
  <c r="AD37" i="30"/>
  <c r="AE37" i="30" s="1"/>
  <c r="Q35" i="45" s="1"/>
  <c r="AH37" i="30"/>
  <c r="AI37" i="30" s="1"/>
  <c r="R35" i="45" s="1"/>
  <c r="B39" i="30"/>
  <c r="AA39" i="47"/>
  <c r="AB39" i="47" s="1"/>
  <c r="O35" i="45" s="1"/>
  <c r="AE39" i="47"/>
  <c r="AF39" i="47" s="1"/>
  <c r="P35" i="45" s="1"/>
  <c r="B41" i="1"/>
  <c r="M35" i="45"/>
  <c r="N35" i="45"/>
  <c r="B39" i="46"/>
  <c r="I35" i="45"/>
  <c r="J35" i="45"/>
  <c r="B42" i="26"/>
  <c r="AA40" i="2"/>
  <c r="AB40" i="2" s="1"/>
  <c r="E35" i="45" s="1"/>
  <c r="AE40" i="2"/>
  <c r="AF40" i="2" s="1"/>
  <c r="F35" i="45" s="1"/>
  <c r="P47" i="2" l="1"/>
  <c r="Q47" i="2" s="1"/>
  <c r="L47" i="2"/>
  <c r="M47" i="2" s="1"/>
  <c r="W54" i="49"/>
  <c r="E28" i="25"/>
  <c r="Y54" i="49"/>
  <c r="G28" i="25"/>
  <c r="G54" i="49"/>
  <c r="I27" i="8"/>
  <c r="AA54" i="49"/>
  <c r="I28" i="25"/>
  <c r="C54" i="49"/>
  <c r="E27" i="8"/>
  <c r="E54" i="49"/>
  <c r="G27" i="8"/>
  <c r="AH35" i="45"/>
  <c r="AG35" i="45"/>
  <c r="G54" i="2"/>
  <c r="Y14" i="28"/>
  <c r="Z14" i="28" s="1"/>
  <c r="U14" i="28"/>
  <c r="V14" i="28" s="1"/>
  <c r="Y13" i="28"/>
  <c r="Z13" i="28" s="1"/>
  <c r="U13" i="28"/>
  <c r="V13" i="28" s="1"/>
  <c r="J27" i="8" l="1"/>
  <c r="H27" i="8"/>
  <c r="J28" i="25"/>
  <c r="H28" i="25"/>
  <c r="K27" i="8"/>
  <c r="L27" i="8" s="1"/>
  <c r="F27" i="8"/>
  <c r="F28" i="25"/>
  <c r="K28" i="25"/>
  <c r="C52" i="28"/>
  <c r="C51" i="33"/>
  <c r="C52" i="47"/>
  <c r="C51" i="46"/>
  <c r="C54" i="2"/>
  <c r="M28" i="25" l="1"/>
  <c r="N28" i="25" s="1"/>
  <c r="L28" i="25"/>
  <c r="C52" i="1"/>
  <c r="C7" i="2"/>
  <c r="B14" i="45"/>
  <c r="B15" i="45"/>
  <c r="B16" i="45"/>
  <c r="B17" i="45"/>
  <c r="B18" i="45"/>
  <c r="B19" i="45"/>
  <c r="B20" i="45"/>
  <c r="B21" i="45"/>
  <c r="B22" i="45"/>
  <c r="B23" i="45"/>
  <c r="B24" i="45"/>
  <c r="B25" i="45"/>
  <c r="B26" i="45"/>
  <c r="B27" i="45"/>
  <c r="B28" i="45"/>
  <c r="B29" i="45"/>
  <c r="B30" i="45"/>
  <c r="B31" i="45"/>
  <c r="B32" i="45"/>
  <c r="B33" i="45"/>
  <c r="B34" i="45"/>
  <c r="B35" i="45"/>
  <c r="B36" i="45"/>
  <c r="B13" i="45"/>
  <c r="B12" i="45"/>
  <c r="B15" i="48"/>
  <c r="B16" i="48"/>
  <c r="B17" i="48"/>
  <c r="B18" i="48"/>
  <c r="B19" i="48"/>
  <c r="B20" i="48"/>
  <c r="B21" i="48"/>
  <c r="B22" i="48"/>
  <c r="B23" i="48"/>
  <c r="B24" i="48"/>
  <c r="B25" i="48"/>
  <c r="B26" i="48"/>
  <c r="B27" i="48"/>
  <c r="B28" i="48"/>
  <c r="B29" i="48"/>
  <c r="B30" i="48"/>
  <c r="B31" i="48"/>
  <c r="B32" i="48"/>
  <c r="B33" i="48"/>
  <c r="B34" i="48"/>
  <c r="B35" i="48"/>
  <c r="B36" i="48"/>
  <c r="B37" i="48"/>
  <c r="B14" i="48"/>
  <c r="B13" i="48"/>
  <c r="AA14" i="45"/>
  <c r="AB14" i="45"/>
  <c r="AA15" i="45"/>
  <c r="AB15" i="45"/>
  <c r="AA16" i="45"/>
  <c r="AB16" i="45"/>
  <c r="AA17" i="45"/>
  <c r="AB17" i="45"/>
  <c r="AA18" i="45"/>
  <c r="AB18" i="45"/>
  <c r="AA19" i="45"/>
  <c r="AB19" i="45"/>
  <c r="AA20" i="45"/>
  <c r="AB20" i="45"/>
  <c r="AA21" i="45"/>
  <c r="AB21" i="45"/>
  <c r="AA22" i="45"/>
  <c r="AB22" i="45"/>
  <c r="AA23" i="45"/>
  <c r="AB23" i="45"/>
  <c r="AA24" i="45"/>
  <c r="AB24" i="45"/>
  <c r="AA25" i="45"/>
  <c r="AB25" i="45"/>
  <c r="AA26" i="45"/>
  <c r="AB26" i="45"/>
  <c r="AA27" i="45"/>
  <c r="AB27" i="45"/>
  <c r="AA28" i="45"/>
  <c r="AB28" i="45"/>
  <c r="AA29" i="45"/>
  <c r="AB29" i="45"/>
  <c r="AA30" i="45"/>
  <c r="AB30" i="45"/>
  <c r="AA31" i="45"/>
  <c r="AB31" i="45"/>
  <c r="AA32" i="45"/>
  <c r="AB32" i="45"/>
  <c r="AA33" i="45"/>
  <c r="AB33" i="45"/>
  <c r="AA34" i="45"/>
  <c r="AB34" i="45"/>
  <c r="V14" i="48"/>
  <c r="V13" i="48"/>
  <c r="W13" i="48" s="1"/>
  <c r="R14" i="48"/>
  <c r="R13" i="48"/>
  <c r="S13" i="48" s="1"/>
  <c r="C7" i="48"/>
  <c r="C6" i="48"/>
  <c r="B8" i="48"/>
  <c r="V43" i="48" l="1"/>
  <c r="W43" i="48" s="1"/>
  <c r="AB44" i="33"/>
  <c r="AC44" i="33" s="1"/>
  <c r="S14" i="48"/>
  <c r="AA13" i="45" s="1"/>
  <c r="W14" i="48"/>
  <c r="E31" i="25" s="1"/>
  <c r="AN44" i="33"/>
  <c r="AO44" i="33" s="1"/>
  <c r="AE46" i="47"/>
  <c r="AF46" i="47" s="1"/>
  <c r="Y43" i="35"/>
  <c r="Z43" i="35" s="1"/>
  <c r="U43" i="35"/>
  <c r="V43" i="35" s="1"/>
  <c r="R43" i="48"/>
  <c r="S43" i="48" s="1"/>
  <c r="L44" i="33"/>
  <c r="M44" i="33" s="1"/>
  <c r="AH44" i="30"/>
  <c r="AI44" i="30" s="1"/>
  <c r="P46" i="47"/>
  <c r="Q46" i="47" s="1"/>
  <c r="AB46" i="1"/>
  <c r="AC46" i="1" s="1"/>
  <c r="U44" i="46"/>
  <c r="V44" i="46" s="1"/>
  <c r="AB47" i="26"/>
  <c r="AC47" i="26" s="1"/>
  <c r="AD44" i="30"/>
  <c r="AE44" i="30" s="1"/>
  <c r="AE47" i="2"/>
  <c r="AF47" i="2" s="1"/>
  <c r="AJ44" i="33"/>
  <c r="AK44" i="33" s="1"/>
  <c r="P44" i="33"/>
  <c r="Q44" i="33" s="1"/>
  <c r="Y44" i="46"/>
  <c r="Z44" i="46" s="1"/>
  <c r="B52" i="48"/>
  <c r="D30" i="8" s="1"/>
  <c r="D31" i="25"/>
  <c r="X44" i="33"/>
  <c r="Y44" i="33" s="1"/>
  <c r="C58" i="33" s="1"/>
  <c r="X47" i="26"/>
  <c r="Y47" i="26" s="1"/>
  <c r="AA46" i="47"/>
  <c r="AB46" i="47" s="1"/>
  <c r="L46" i="47"/>
  <c r="M46" i="47" s="1"/>
  <c r="X46" i="1"/>
  <c r="Y46" i="1" s="1"/>
  <c r="AA47" i="2"/>
  <c r="AB47" i="2" s="1"/>
  <c r="Y43" i="28"/>
  <c r="Z43" i="28" s="1"/>
  <c r="U43" i="28"/>
  <c r="V43" i="28" s="1"/>
  <c r="AA12" i="45"/>
  <c r="AB12" i="45"/>
  <c r="I31" i="25" l="1"/>
  <c r="J31" i="25" s="1"/>
  <c r="C52" i="48"/>
  <c r="E30" i="8" s="1"/>
  <c r="F30" i="8" s="1"/>
  <c r="G52" i="48"/>
  <c r="I30" i="8" s="1"/>
  <c r="J30" i="8" s="1"/>
  <c r="E52" i="48"/>
  <c r="G30" i="8" s="1"/>
  <c r="H30" i="8" s="1"/>
  <c r="F31" i="25"/>
  <c r="G31" i="25"/>
  <c r="AB13" i="45"/>
  <c r="AB40" i="45" s="1"/>
  <c r="AA40" i="45"/>
  <c r="W53" i="48"/>
  <c r="AE14" i="45"/>
  <c r="AF14" i="45"/>
  <c r="AE15" i="45"/>
  <c r="AF15" i="45"/>
  <c r="AE16" i="45"/>
  <c r="AF16" i="45"/>
  <c r="AE17" i="45"/>
  <c r="AF17" i="45"/>
  <c r="AE18" i="45"/>
  <c r="AF18" i="45"/>
  <c r="AE19" i="45"/>
  <c r="AF19" i="45"/>
  <c r="AE20" i="45"/>
  <c r="AF20" i="45"/>
  <c r="AE21" i="45"/>
  <c r="AF21" i="45"/>
  <c r="AE22" i="45"/>
  <c r="AF22" i="45"/>
  <c r="AE23" i="45"/>
  <c r="AF23" i="45"/>
  <c r="AE24" i="45"/>
  <c r="AF24" i="45"/>
  <c r="AE25" i="45"/>
  <c r="AF25" i="45"/>
  <c r="AE26" i="45"/>
  <c r="AF26" i="45"/>
  <c r="AE27" i="45"/>
  <c r="AF27" i="45"/>
  <c r="AE28" i="45"/>
  <c r="AF28" i="45"/>
  <c r="AE29" i="45"/>
  <c r="AF29" i="45"/>
  <c r="AE30" i="45"/>
  <c r="AF30" i="45"/>
  <c r="AE31" i="45"/>
  <c r="AF31" i="45"/>
  <c r="AE32" i="45"/>
  <c r="AF32" i="45"/>
  <c r="AE33" i="45"/>
  <c r="AF33" i="45"/>
  <c r="AE34" i="45"/>
  <c r="AF34" i="45"/>
  <c r="Y14" i="35"/>
  <c r="Z14" i="35" s="1"/>
  <c r="Y13" i="35"/>
  <c r="Z13" i="35" s="1"/>
  <c r="U14" i="35"/>
  <c r="V14" i="35" s="1"/>
  <c r="U13" i="35"/>
  <c r="V13" i="35" s="1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34" i="35"/>
  <c r="B35" i="35"/>
  <c r="B36" i="35"/>
  <c r="B37" i="35"/>
  <c r="B14" i="35"/>
  <c r="B13" i="35"/>
  <c r="B15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B34" i="28"/>
  <c r="B35" i="28"/>
  <c r="B36" i="28"/>
  <c r="B37" i="28"/>
  <c r="B14" i="28"/>
  <c r="B13" i="28"/>
  <c r="AC14" i="45"/>
  <c r="AD14" i="45"/>
  <c r="AC15" i="45"/>
  <c r="AD15" i="45"/>
  <c r="AC16" i="45"/>
  <c r="AD16" i="45"/>
  <c r="AC17" i="45"/>
  <c r="AD17" i="45"/>
  <c r="AC18" i="45"/>
  <c r="AD18" i="45"/>
  <c r="AC19" i="45"/>
  <c r="AD19" i="45"/>
  <c r="AC20" i="45"/>
  <c r="AD20" i="45"/>
  <c r="AC21" i="45"/>
  <c r="AD21" i="45"/>
  <c r="AC22" i="45"/>
  <c r="AD22" i="45"/>
  <c r="AC23" i="45"/>
  <c r="AD23" i="45"/>
  <c r="AC24" i="45"/>
  <c r="AD24" i="45"/>
  <c r="AC25" i="45"/>
  <c r="AD25" i="45"/>
  <c r="AC26" i="45"/>
  <c r="AD26" i="45"/>
  <c r="AC27" i="45"/>
  <c r="AD27" i="45"/>
  <c r="AC28" i="45"/>
  <c r="AD28" i="45"/>
  <c r="AC29" i="45"/>
  <c r="AD29" i="45"/>
  <c r="AC30" i="45"/>
  <c r="AD30" i="45"/>
  <c r="AC31" i="45"/>
  <c r="AD31" i="45"/>
  <c r="AC32" i="45"/>
  <c r="AD32" i="45"/>
  <c r="AC33" i="45"/>
  <c r="AD33" i="45"/>
  <c r="AC34" i="45"/>
  <c r="AD34" i="45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15" i="33"/>
  <c r="B14" i="33"/>
  <c r="S14" i="45"/>
  <c r="T14" i="45"/>
  <c r="S15" i="45"/>
  <c r="T15" i="45"/>
  <c r="S16" i="45"/>
  <c r="T16" i="45"/>
  <c r="S17" i="45"/>
  <c r="T17" i="45"/>
  <c r="S18" i="45"/>
  <c r="T18" i="45"/>
  <c r="S19" i="45"/>
  <c r="T19" i="45"/>
  <c r="S20" i="45"/>
  <c r="T20" i="45"/>
  <c r="S21" i="45"/>
  <c r="T21" i="45"/>
  <c r="S22" i="45"/>
  <c r="T22" i="45"/>
  <c r="S23" i="45"/>
  <c r="T23" i="45"/>
  <c r="S24" i="45"/>
  <c r="T24" i="45"/>
  <c r="S25" i="45"/>
  <c r="T25" i="45"/>
  <c r="S26" i="45"/>
  <c r="T26" i="45"/>
  <c r="S27" i="45"/>
  <c r="T27" i="45"/>
  <c r="S28" i="45"/>
  <c r="T28" i="45"/>
  <c r="S29" i="45"/>
  <c r="T29" i="45"/>
  <c r="S30" i="45"/>
  <c r="T30" i="45"/>
  <c r="S31" i="45"/>
  <c r="T31" i="45"/>
  <c r="S32" i="45"/>
  <c r="T32" i="45"/>
  <c r="S33" i="45"/>
  <c r="T33" i="45"/>
  <c r="S34" i="45"/>
  <c r="T34" i="45"/>
  <c r="T13" i="45"/>
  <c r="T12" i="45"/>
  <c r="S13" i="45"/>
  <c r="B40" i="47"/>
  <c r="B39" i="47"/>
  <c r="AE38" i="47"/>
  <c r="AF38" i="47" s="1"/>
  <c r="P34" i="45" s="1"/>
  <c r="AA38" i="47"/>
  <c r="AB38" i="47" s="1"/>
  <c r="O34" i="45" s="1"/>
  <c r="B38" i="47"/>
  <c r="AE37" i="47"/>
  <c r="AF37" i="47" s="1"/>
  <c r="P33" i="45" s="1"/>
  <c r="AA37" i="47"/>
  <c r="AB37" i="47" s="1"/>
  <c r="O33" i="45" s="1"/>
  <c r="B37" i="47"/>
  <c r="AE36" i="47"/>
  <c r="AF36" i="47" s="1"/>
  <c r="P32" i="45" s="1"/>
  <c r="AA36" i="47"/>
  <c r="AB36" i="47" s="1"/>
  <c r="O32" i="45" s="1"/>
  <c r="B36" i="47"/>
  <c r="AE35" i="47"/>
  <c r="AF35" i="47" s="1"/>
  <c r="P31" i="45" s="1"/>
  <c r="AA35" i="47"/>
  <c r="AB35" i="47" s="1"/>
  <c r="O31" i="45" s="1"/>
  <c r="B35" i="47"/>
  <c r="AE34" i="47"/>
  <c r="AF34" i="47" s="1"/>
  <c r="P30" i="45" s="1"/>
  <c r="AA34" i="47"/>
  <c r="AB34" i="47" s="1"/>
  <c r="O30" i="45" s="1"/>
  <c r="B34" i="47"/>
  <c r="AE33" i="47"/>
  <c r="AF33" i="47" s="1"/>
  <c r="P29" i="45" s="1"/>
  <c r="AA33" i="47"/>
  <c r="AB33" i="47" s="1"/>
  <c r="O29" i="45" s="1"/>
  <c r="B33" i="47"/>
  <c r="AE32" i="47"/>
  <c r="AF32" i="47" s="1"/>
  <c r="P28" i="45" s="1"/>
  <c r="AA32" i="47"/>
  <c r="AB32" i="47" s="1"/>
  <c r="O28" i="45" s="1"/>
  <c r="B32" i="47"/>
  <c r="AE31" i="47"/>
  <c r="AF31" i="47" s="1"/>
  <c r="P27" i="45" s="1"/>
  <c r="AA31" i="47"/>
  <c r="AB31" i="47" s="1"/>
  <c r="O27" i="45" s="1"/>
  <c r="B31" i="47"/>
  <c r="AE30" i="47"/>
  <c r="AF30" i="47" s="1"/>
  <c r="P26" i="45" s="1"/>
  <c r="AA30" i="47"/>
  <c r="AB30" i="47" s="1"/>
  <c r="O26" i="45" s="1"/>
  <c r="B30" i="47"/>
  <c r="AE29" i="47"/>
  <c r="AF29" i="47" s="1"/>
  <c r="P25" i="45" s="1"/>
  <c r="AA29" i="47"/>
  <c r="AB29" i="47" s="1"/>
  <c r="O25" i="45" s="1"/>
  <c r="B29" i="47"/>
  <c r="AE28" i="47"/>
  <c r="AF28" i="47" s="1"/>
  <c r="P24" i="45" s="1"/>
  <c r="AA28" i="47"/>
  <c r="AB28" i="47" s="1"/>
  <c r="O24" i="45" s="1"/>
  <c r="B28" i="47"/>
  <c r="AE27" i="47"/>
  <c r="AF27" i="47" s="1"/>
  <c r="P23" i="45" s="1"/>
  <c r="AA27" i="47"/>
  <c r="AB27" i="47" s="1"/>
  <c r="O23" i="45" s="1"/>
  <c r="B27" i="47"/>
  <c r="AE26" i="47"/>
  <c r="AF26" i="47" s="1"/>
  <c r="P22" i="45" s="1"/>
  <c r="AA26" i="47"/>
  <c r="AB26" i="47" s="1"/>
  <c r="O22" i="45" s="1"/>
  <c r="B26" i="47"/>
  <c r="AE25" i="47"/>
  <c r="AF25" i="47" s="1"/>
  <c r="P21" i="45" s="1"/>
  <c r="AA25" i="47"/>
  <c r="AB25" i="47" s="1"/>
  <c r="O21" i="45" s="1"/>
  <c r="B25" i="47"/>
  <c r="AE24" i="47"/>
  <c r="AF24" i="47" s="1"/>
  <c r="P20" i="45" s="1"/>
  <c r="AA24" i="47"/>
  <c r="AB24" i="47" s="1"/>
  <c r="O20" i="45" s="1"/>
  <c r="B24" i="47"/>
  <c r="AE23" i="47"/>
  <c r="AF23" i="47" s="1"/>
  <c r="P19" i="45" s="1"/>
  <c r="AA23" i="47"/>
  <c r="AB23" i="47" s="1"/>
  <c r="O19" i="45" s="1"/>
  <c r="B23" i="47"/>
  <c r="AE22" i="47"/>
  <c r="AF22" i="47" s="1"/>
  <c r="P18" i="45" s="1"/>
  <c r="AA22" i="47"/>
  <c r="AB22" i="47" s="1"/>
  <c r="O18" i="45" s="1"/>
  <c r="B22" i="47"/>
  <c r="AE21" i="47"/>
  <c r="AF21" i="47" s="1"/>
  <c r="P17" i="45" s="1"/>
  <c r="AA21" i="47"/>
  <c r="AB21" i="47" s="1"/>
  <c r="O17" i="45" s="1"/>
  <c r="B21" i="47"/>
  <c r="AE20" i="47"/>
  <c r="AF20" i="47" s="1"/>
  <c r="P16" i="45" s="1"/>
  <c r="AA20" i="47"/>
  <c r="AB20" i="47" s="1"/>
  <c r="O16" i="45" s="1"/>
  <c r="B20" i="47"/>
  <c r="AE19" i="47"/>
  <c r="AF19" i="47" s="1"/>
  <c r="P15" i="45" s="1"/>
  <c r="AA19" i="47"/>
  <c r="AB19" i="47" s="1"/>
  <c r="O15" i="45" s="1"/>
  <c r="B19" i="47"/>
  <c r="AE18" i="47"/>
  <c r="AF18" i="47" s="1"/>
  <c r="P14" i="45" s="1"/>
  <c r="AA18" i="47"/>
  <c r="AB18" i="47" s="1"/>
  <c r="O14" i="45" s="1"/>
  <c r="B18" i="47"/>
  <c r="AE17" i="47"/>
  <c r="AF17" i="47" s="1"/>
  <c r="P13" i="45" s="1"/>
  <c r="AA17" i="47"/>
  <c r="AB17" i="47" s="1"/>
  <c r="O13" i="45" s="1"/>
  <c r="B17" i="47"/>
  <c r="AE16" i="47"/>
  <c r="AF16" i="47" s="1"/>
  <c r="P12" i="45" s="1"/>
  <c r="AA16" i="47"/>
  <c r="AB16" i="47" s="1"/>
  <c r="O12" i="45" s="1"/>
  <c r="B16" i="47"/>
  <c r="B8" i="47"/>
  <c r="C7" i="47"/>
  <c r="C6" i="47"/>
  <c r="B16" i="30"/>
  <c r="B17" i="30"/>
  <c r="B18" i="30"/>
  <c r="B19" i="30"/>
  <c r="B20" i="30"/>
  <c r="B21" i="30"/>
  <c r="B22" i="30"/>
  <c r="B23" i="30"/>
  <c r="B24" i="30"/>
  <c r="B25" i="30"/>
  <c r="B26" i="30"/>
  <c r="B27" i="30"/>
  <c r="B28" i="30"/>
  <c r="B29" i="30"/>
  <c r="B30" i="30"/>
  <c r="B31" i="30"/>
  <c r="B32" i="30"/>
  <c r="B33" i="30"/>
  <c r="B34" i="30"/>
  <c r="B35" i="30"/>
  <c r="B36" i="30"/>
  <c r="B37" i="30"/>
  <c r="B38" i="30"/>
  <c r="B15" i="30"/>
  <c r="B14" i="30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17" i="1"/>
  <c r="B16" i="1"/>
  <c r="I14" i="45"/>
  <c r="J14" i="45"/>
  <c r="I15" i="45"/>
  <c r="J15" i="45"/>
  <c r="I16" i="45"/>
  <c r="J16" i="45"/>
  <c r="I17" i="45"/>
  <c r="J17" i="45"/>
  <c r="I18" i="45"/>
  <c r="J18" i="45"/>
  <c r="I19" i="45"/>
  <c r="J19" i="45"/>
  <c r="I20" i="45"/>
  <c r="J20" i="45"/>
  <c r="I21" i="45"/>
  <c r="J21" i="45"/>
  <c r="I22" i="45"/>
  <c r="J22" i="45"/>
  <c r="I23" i="45"/>
  <c r="J23" i="45"/>
  <c r="I24" i="45"/>
  <c r="J24" i="45"/>
  <c r="I25" i="45"/>
  <c r="J25" i="45"/>
  <c r="I26" i="45"/>
  <c r="J26" i="45"/>
  <c r="I27" i="45"/>
  <c r="J27" i="45"/>
  <c r="I28" i="45"/>
  <c r="J28" i="45"/>
  <c r="I29" i="45"/>
  <c r="J29" i="45"/>
  <c r="I30" i="45"/>
  <c r="J30" i="45"/>
  <c r="I31" i="45"/>
  <c r="J31" i="45"/>
  <c r="I32" i="45"/>
  <c r="J32" i="45"/>
  <c r="I33" i="45"/>
  <c r="J33" i="45"/>
  <c r="I34" i="45"/>
  <c r="J34" i="45"/>
  <c r="J13" i="45"/>
  <c r="J12" i="45"/>
  <c r="I13" i="45"/>
  <c r="I12" i="45"/>
  <c r="B16" i="46"/>
  <c r="B17" i="46"/>
  <c r="B18" i="46"/>
  <c r="B19" i="46"/>
  <c r="B20" i="46"/>
  <c r="B21" i="46"/>
  <c r="B22" i="46"/>
  <c r="B23" i="46"/>
  <c r="B24" i="46"/>
  <c r="B25" i="46"/>
  <c r="B26" i="46"/>
  <c r="B27" i="46"/>
  <c r="B28" i="46"/>
  <c r="B29" i="46"/>
  <c r="B30" i="46"/>
  <c r="B31" i="46"/>
  <c r="B32" i="46"/>
  <c r="B33" i="46"/>
  <c r="B34" i="46"/>
  <c r="B35" i="46"/>
  <c r="B36" i="46"/>
  <c r="B37" i="46"/>
  <c r="B38" i="46"/>
  <c r="B15" i="46"/>
  <c r="B14" i="4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18" i="26"/>
  <c r="B17" i="26"/>
  <c r="B8" i="46"/>
  <c r="C7" i="46"/>
  <c r="C6" i="46"/>
  <c r="AA19" i="2"/>
  <c r="AB19" i="2" s="1"/>
  <c r="AE19" i="2"/>
  <c r="AF19" i="2" s="1"/>
  <c r="AA20" i="2"/>
  <c r="AB20" i="2" s="1"/>
  <c r="AE20" i="2"/>
  <c r="AF20" i="2" s="1"/>
  <c r="AA21" i="2"/>
  <c r="AB21" i="2" s="1"/>
  <c r="AE21" i="2"/>
  <c r="AF21" i="2" s="1"/>
  <c r="AA22" i="2"/>
  <c r="AB22" i="2" s="1"/>
  <c r="AE22" i="2"/>
  <c r="AF22" i="2" s="1"/>
  <c r="AA23" i="2"/>
  <c r="AB23" i="2" s="1"/>
  <c r="AE23" i="2"/>
  <c r="AF23" i="2" s="1"/>
  <c r="AA24" i="2"/>
  <c r="AB24" i="2" s="1"/>
  <c r="AE24" i="2"/>
  <c r="AF24" i="2" s="1"/>
  <c r="AA25" i="2"/>
  <c r="AB25" i="2" s="1"/>
  <c r="AE25" i="2"/>
  <c r="AF25" i="2" s="1"/>
  <c r="AA26" i="2"/>
  <c r="AB26" i="2" s="1"/>
  <c r="AE26" i="2"/>
  <c r="AF26" i="2" s="1"/>
  <c r="AA27" i="2"/>
  <c r="AB27" i="2" s="1"/>
  <c r="AE27" i="2"/>
  <c r="AF27" i="2" s="1"/>
  <c r="AA28" i="2"/>
  <c r="AB28" i="2" s="1"/>
  <c r="AE28" i="2"/>
  <c r="AF28" i="2" s="1"/>
  <c r="AA29" i="2"/>
  <c r="AB29" i="2" s="1"/>
  <c r="AE29" i="2"/>
  <c r="AF29" i="2" s="1"/>
  <c r="AA30" i="2"/>
  <c r="AB30" i="2" s="1"/>
  <c r="AE30" i="2"/>
  <c r="AF30" i="2" s="1"/>
  <c r="AA31" i="2"/>
  <c r="AB31" i="2" s="1"/>
  <c r="AE31" i="2"/>
  <c r="AF31" i="2" s="1"/>
  <c r="AA32" i="2"/>
  <c r="AB32" i="2" s="1"/>
  <c r="AE32" i="2"/>
  <c r="AF32" i="2" s="1"/>
  <c r="AA33" i="2"/>
  <c r="AB33" i="2" s="1"/>
  <c r="AE33" i="2"/>
  <c r="AF33" i="2" s="1"/>
  <c r="AA34" i="2"/>
  <c r="AB34" i="2" s="1"/>
  <c r="AE34" i="2"/>
  <c r="AF34" i="2" s="1"/>
  <c r="AA35" i="2"/>
  <c r="AB35" i="2" s="1"/>
  <c r="AE35" i="2"/>
  <c r="AF35" i="2" s="1"/>
  <c r="AA36" i="2"/>
  <c r="AB36" i="2" s="1"/>
  <c r="AE36" i="2"/>
  <c r="AF36" i="2" s="1"/>
  <c r="AA37" i="2"/>
  <c r="AB37" i="2" s="1"/>
  <c r="AE37" i="2"/>
  <c r="AF37" i="2" s="1"/>
  <c r="AA38" i="2"/>
  <c r="AB38" i="2" s="1"/>
  <c r="E33" i="45" s="1"/>
  <c r="AE38" i="2"/>
  <c r="AF38" i="2" s="1"/>
  <c r="F33" i="45" s="1"/>
  <c r="AA39" i="2"/>
  <c r="AB39" i="2" s="1"/>
  <c r="E34" i="45" s="1"/>
  <c r="AE39" i="2"/>
  <c r="AF39" i="2" s="1"/>
  <c r="F34" i="45" s="1"/>
  <c r="AE18" i="2"/>
  <c r="AF18" i="2" s="1"/>
  <c r="AA18" i="2"/>
  <c r="AB18" i="2" s="1"/>
  <c r="AE17" i="2"/>
  <c r="AF17" i="2" s="1"/>
  <c r="AA17" i="2"/>
  <c r="AB17" i="2" s="1"/>
  <c r="C33" i="45"/>
  <c r="D33" i="45"/>
  <c r="C34" i="45"/>
  <c r="D34" i="45"/>
  <c r="C53" i="48" l="1"/>
  <c r="AA53" i="48"/>
  <c r="E53" i="48"/>
  <c r="K30" i="8"/>
  <c r="L30" i="8" s="1"/>
  <c r="G53" i="48"/>
  <c r="Y53" i="48"/>
  <c r="H31" i="25"/>
  <c r="K31" i="25"/>
  <c r="L31" i="25" s="1"/>
  <c r="E61" i="2"/>
  <c r="C61" i="2"/>
  <c r="B59" i="47"/>
  <c r="D23" i="8" s="1"/>
  <c r="D24" i="25"/>
  <c r="B51" i="46"/>
  <c r="D18" i="8" s="1"/>
  <c r="D19" i="25"/>
  <c r="B52" i="47"/>
  <c r="D21" i="8" s="1"/>
  <c r="D22" i="25"/>
  <c r="C51" i="35"/>
  <c r="P40" i="45"/>
  <c r="I40" i="45"/>
  <c r="J40" i="45"/>
  <c r="K40" i="45"/>
  <c r="L40" i="45"/>
  <c r="S12" i="45"/>
  <c r="S40" i="45" s="1"/>
  <c r="E21" i="8"/>
  <c r="T40" i="45"/>
  <c r="O40" i="45"/>
  <c r="G52" i="47"/>
  <c r="E52" i="47"/>
  <c r="AA52" i="47"/>
  <c r="Y52" i="47"/>
  <c r="G59" i="47"/>
  <c r="E59" i="47"/>
  <c r="C59" i="47"/>
  <c r="AA59" i="47"/>
  <c r="Y59" i="47"/>
  <c r="G51" i="46"/>
  <c r="E51" i="46"/>
  <c r="M31" i="25" l="1"/>
  <c r="N31" i="25" s="1"/>
  <c r="C53" i="47"/>
  <c r="Y52" i="46"/>
  <c r="G19" i="25"/>
  <c r="C52" i="46"/>
  <c r="E18" i="8"/>
  <c r="G52" i="46"/>
  <c r="I18" i="8"/>
  <c r="Y60" i="47"/>
  <c r="G24" i="25"/>
  <c r="C60" i="47"/>
  <c r="E23" i="8"/>
  <c r="G60" i="47"/>
  <c r="I23" i="8"/>
  <c r="Y53" i="47"/>
  <c r="G22" i="25"/>
  <c r="G53" i="47"/>
  <c r="I21" i="8"/>
  <c r="W52" i="46"/>
  <c r="E19" i="25"/>
  <c r="AA52" i="46"/>
  <c r="I19" i="25"/>
  <c r="E52" i="46"/>
  <c r="G18" i="8"/>
  <c r="W60" i="47"/>
  <c r="E24" i="25"/>
  <c r="AA60" i="47"/>
  <c r="I24" i="25"/>
  <c r="E60" i="47"/>
  <c r="G23" i="8"/>
  <c r="W53" i="47"/>
  <c r="E22" i="25"/>
  <c r="AA53" i="47"/>
  <c r="I22" i="25"/>
  <c r="E53" i="47"/>
  <c r="G21" i="8"/>
  <c r="AJ34" i="33"/>
  <c r="AK34" i="33" s="1"/>
  <c r="Y32" i="45" s="1"/>
  <c r="AN34" i="33"/>
  <c r="AO34" i="33" s="1"/>
  <c r="Z32" i="45" s="1"/>
  <c r="AJ35" i="33"/>
  <c r="AK35" i="33" s="1"/>
  <c r="Y33" i="45" s="1"/>
  <c r="AN35" i="33"/>
  <c r="AO35" i="33" s="1"/>
  <c r="Z33" i="45" s="1"/>
  <c r="AJ36" i="33"/>
  <c r="AK36" i="33" s="1"/>
  <c r="Y34" i="45" s="1"/>
  <c r="AN36" i="33"/>
  <c r="AO36" i="33" s="1"/>
  <c r="Z34" i="45" s="1"/>
  <c r="W32" i="45"/>
  <c r="X32" i="45"/>
  <c r="W33" i="45"/>
  <c r="X33" i="45"/>
  <c r="W34" i="45"/>
  <c r="X34" i="45"/>
  <c r="V32" i="45"/>
  <c r="V33" i="45"/>
  <c r="V34" i="45"/>
  <c r="U34" i="45"/>
  <c r="U33" i="45"/>
  <c r="U32" i="45"/>
  <c r="U31" i="45"/>
  <c r="U30" i="45"/>
  <c r="U29" i="45"/>
  <c r="U28" i="45"/>
  <c r="U27" i="45"/>
  <c r="U26" i="45"/>
  <c r="U25" i="45"/>
  <c r="U24" i="45"/>
  <c r="U23" i="45"/>
  <c r="U22" i="45"/>
  <c r="U21" i="45"/>
  <c r="U20" i="45"/>
  <c r="U19" i="45"/>
  <c r="U18" i="45"/>
  <c r="U17" i="45"/>
  <c r="U16" i="45"/>
  <c r="U15" i="45"/>
  <c r="U14" i="45"/>
  <c r="AD34" i="30"/>
  <c r="AE34" i="30" s="1"/>
  <c r="Q32" i="45" s="1"/>
  <c r="AH34" i="30"/>
  <c r="AI34" i="30" s="1"/>
  <c r="R32" i="45" s="1"/>
  <c r="AD35" i="30"/>
  <c r="AE35" i="30" s="1"/>
  <c r="Q33" i="45" s="1"/>
  <c r="AH35" i="30"/>
  <c r="AI35" i="30" s="1"/>
  <c r="R33" i="45" s="1"/>
  <c r="AD36" i="30"/>
  <c r="AE36" i="30" s="1"/>
  <c r="Q34" i="45" s="1"/>
  <c r="AH36" i="30"/>
  <c r="AI36" i="30" s="1"/>
  <c r="R34" i="45" s="1"/>
  <c r="M32" i="45"/>
  <c r="N32" i="45"/>
  <c r="M33" i="45"/>
  <c r="N33" i="45"/>
  <c r="M34" i="45"/>
  <c r="N34" i="45"/>
  <c r="G32" i="45"/>
  <c r="H32" i="45"/>
  <c r="G33" i="45"/>
  <c r="H33" i="45"/>
  <c r="G34" i="45"/>
  <c r="H34" i="45"/>
  <c r="E20" i="45"/>
  <c r="F20" i="45"/>
  <c r="C20" i="45"/>
  <c r="D20" i="45"/>
  <c r="AH33" i="45" l="1"/>
  <c r="AG33" i="45"/>
  <c r="AG34" i="45"/>
  <c r="AH34" i="45"/>
  <c r="K19" i="25"/>
  <c r="F19" i="25"/>
  <c r="U13" i="45"/>
  <c r="U12" i="45"/>
  <c r="U40" i="45" l="1"/>
  <c r="AD13" i="45"/>
  <c r="AC13" i="45"/>
  <c r="AD12" i="45"/>
  <c r="AC12" i="45"/>
  <c r="AN33" i="33"/>
  <c r="AO33" i="33" s="1"/>
  <c r="Z31" i="45" s="1"/>
  <c r="AJ33" i="33"/>
  <c r="AK33" i="33" s="1"/>
  <c r="Y31" i="45" s="1"/>
  <c r="AN32" i="33"/>
  <c r="AO32" i="33" s="1"/>
  <c r="Z30" i="45" s="1"/>
  <c r="AJ32" i="33"/>
  <c r="AK32" i="33" s="1"/>
  <c r="Y30" i="45" s="1"/>
  <c r="AN31" i="33"/>
  <c r="AO31" i="33" s="1"/>
  <c r="Z29" i="45" s="1"/>
  <c r="AJ31" i="33"/>
  <c r="AK31" i="33" s="1"/>
  <c r="Y29" i="45" s="1"/>
  <c r="AN30" i="33"/>
  <c r="AO30" i="33" s="1"/>
  <c r="Z28" i="45" s="1"/>
  <c r="AJ30" i="33"/>
  <c r="AK30" i="33" s="1"/>
  <c r="Y28" i="45" s="1"/>
  <c r="AN29" i="33"/>
  <c r="AO29" i="33" s="1"/>
  <c r="Z27" i="45" s="1"/>
  <c r="AJ29" i="33"/>
  <c r="AK29" i="33" s="1"/>
  <c r="Y27" i="45" s="1"/>
  <c r="AN28" i="33"/>
  <c r="AO28" i="33" s="1"/>
  <c r="Z26" i="45" s="1"/>
  <c r="AJ28" i="33"/>
  <c r="AK28" i="33" s="1"/>
  <c r="Y26" i="45" s="1"/>
  <c r="AN27" i="33"/>
  <c r="AO27" i="33" s="1"/>
  <c r="Z25" i="45" s="1"/>
  <c r="AJ27" i="33"/>
  <c r="AK27" i="33" s="1"/>
  <c r="Y25" i="45" s="1"/>
  <c r="AN26" i="33"/>
  <c r="AO26" i="33" s="1"/>
  <c r="Z24" i="45" s="1"/>
  <c r="AJ26" i="33"/>
  <c r="AK26" i="33" s="1"/>
  <c r="Y24" i="45" s="1"/>
  <c r="AN25" i="33"/>
  <c r="AO25" i="33" s="1"/>
  <c r="Z23" i="45" s="1"/>
  <c r="AJ25" i="33"/>
  <c r="AK25" i="33" s="1"/>
  <c r="Y23" i="45" s="1"/>
  <c r="AN24" i="33"/>
  <c r="AO24" i="33" s="1"/>
  <c r="Z22" i="45" s="1"/>
  <c r="AJ24" i="33"/>
  <c r="AK24" i="33" s="1"/>
  <c r="Y22" i="45" s="1"/>
  <c r="AN23" i="33"/>
  <c r="AO23" i="33" s="1"/>
  <c r="Z21" i="45" s="1"/>
  <c r="AJ23" i="33"/>
  <c r="AK23" i="33" s="1"/>
  <c r="Y21" i="45" s="1"/>
  <c r="AN22" i="33"/>
  <c r="AO22" i="33" s="1"/>
  <c r="Z20" i="45" s="1"/>
  <c r="AJ22" i="33"/>
  <c r="AK22" i="33" s="1"/>
  <c r="Y20" i="45" s="1"/>
  <c r="AN21" i="33"/>
  <c r="AO21" i="33" s="1"/>
  <c r="Z19" i="45" s="1"/>
  <c r="AJ21" i="33"/>
  <c r="AK21" i="33" s="1"/>
  <c r="Y19" i="45" s="1"/>
  <c r="AN20" i="33"/>
  <c r="AO20" i="33" s="1"/>
  <c r="Z18" i="45" s="1"/>
  <c r="AJ20" i="33"/>
  <c r="AK20" i="33" s="1"/>
  <c r="Y18" i="45" s="1"/>
  <c r="AN19" i="33"/>
  <c r="AO19" i="33" s="1"/>
  <c r="Z17" i="45" s="1"/>
  <c r="AJ19" i="33"/>
  <c r="AK19" i="33" s="1"/>
  <c r="Y17" i="45" s="1"/>
  <c r="AN18" i="33"/>
  <c r="AO18" i="33" s="1"/>
  <c r="Z16" i="45" s="1"/>
  <c r="AJ18" i="33"/>
  <c r="AK18" i="33" s="1"/>
  <c r="Y16" i="45" s="1"/>
  <c r="AN17" i="33"/>
  <c r="AO17" i="33" s="1"/>
  <c r="Z15" i="45" s="1"/>
  <c r="AJ17" i="33"/>
  <c r="AK17" i="33" s="1"/>
  <c r="Y15" i="45" s="1"/>
  <c r="AN16" i="33"/>
  <c r="AO16" i="33" s="1"/>
  <c r="Z14" i="45" s="1"/>
  <c r="AJ16" i="33"/>
  <c r="AK16" i="33" s="1"/>
  <c r="Y14" i="45" s="1"/>
  <c r="AN15" i="33"/>
  <c r="AO15" i="33" s="1"/>
  <c r="Z13" i="45" s="1"/>
  <c r="AJ15" i="33"/>
  <c r="AK15" i="33" s="1"/>
  <c r="Y13" i="45" s="1"/>
  <c r="AN14" i="33"/>
  <c r="AO14" i="33" s="1"/>
  <c r="Z12" i="45" s="1"/>
  <c r="AJ14" i="33"/>
  <c r="AK14" i="33" s="1"/>
  <c r="X31" i="45"/>
  <c r="W31" i="45"/>
  <c r="X30" i="45"/>
  <c r="W30" i="45"/>
  <c r="X29" i="45"/>
  <c r="W29" i="45"/>
  <c r="X28" i="45"/>
  <c r="W28" i="45"/>
  <c r="X27" i="45"/>
  <c r="W27" i="45"/>
  <c r="X26" i="45"/>
  <c r="W26" i="45"/>
  <c r="X25" i="45"/>
  <c r="W25" i="45"/>
  <c r="X24" i="45"/>
  <c r="W24" i="45"/>
  <c r="X23" i="45"/>
  <c r="W23" i="45"/>
  <c r="X22" i="45"/>
  <c r="W22" i="45"/>
  <c r="X21" i="45"/>
  <c r="W21" i="45"/>
  <c r="X20" i="45"/>
  <c r="W20" i="45"/>
  <c r="X19" i="45"/>
  <c r="W19" i="45"/>
  <c r="X18" i="45"/>
  <c r="W18" i="45"/>
  <c r="X17" i="45"/>
  <c r="W17" i="45"/>
  <c r="X16" i="45"/>
  <c r="W16" i="45"/>
  <c r="X15" i="45"/>
  <c r="W15" i="45"/>
  <c r="X14" i="45"/>
  <c r="W14" i="45"/>
  <c r="X13" i="45"/>
  <c r="W13" i="45"/>
  <c r="X12" i="45"/>
  <c r="W12" i="45"/>
  <c r="V31" i="45"/>
  <c r="V30" i="45"/>
  <c r="V29" i="45"/>
  <c r="V28" i="45"/>
  <c r="V27" i="45"/>
  <c r="V26" i="45"/>
  <c r="V25" i="45"/>
  <c r="V24" i="45"/>
  <c r="V23" i="45"/>
  <c r="V22" i="45"/>
  <c r="V21" i="45"/>
  <c r="V20" i="45"/>
  <c r="V19" i="45"/>
  <c r="V18" i="45"/>
  <c r="V17" i="45"/>
  <c r="V16" i="45"/>
  <c r="V15" i="45"/>
  <c r="V14" i="45"/>
  <c r="V13" i="45"/>
  <c r="V12" i="45"/>
  <c r="M14" i="45"/>
  <c r="N14" i="45"/>
  <c r="M15" i="45"/>
  <c r="N15" i="45"/>
  <c r="M16" i="45"/>
  <c r="N16" i="45"/>
  <c r="M17" i="45"/>
  <c r="N17" i="45"/>
  <c r="M18" i="45"/>
  <c r="N18" i="45"/>
  <c r="M19" i="45"/>
  <c r="N19" i="45"/>
  <c r="M20" i="45"/>
  <c r="N20" i="45"/>
  <c r="M21" i="45"/>
  <c r="N21" i="45"/>
  <c r="M22" i="45"/>
  <c r="N22" i="45"/>
  <c r="M23" i="45"/>
  <c r="N23" i="45"/>
  <c r="M24" i="45"/>
  <c r="N24" i="45"/>
  <c r="M25" i="45"/>
  <c r="N25" i="45"/>
  <c r="M26" i="45"/>
  <c r="N26" i="45"/>
  <c r="M27" i="45"/>
  <c r="N27" i="45"/>
  <c r="M28" i="45"/>
  <c r="N28" i="45"/>
  <c r="M29" i="45"/>
  <c r="N29" i="45"/>
  <c r="M30" i="45"/>
  <c r="N30" i="45"/>
  <c r="M31" i="45"/>
  <c r="N31" i="45"/>
  <c r="N13" i="45"/>
  <c r="N12" i="45"/>
  <c r="M13" i="45"/>
  <c r="M12" i="45"/>
  <c r="G14" i="45"/>
  <c r="H14" i="45"/>
  <c r="G15" i="45"/>
  <c r="H15" i="45"/>
  <c r="G16" i="45"/>
  <c r="H16" i="45"/>
  <c r="G17" i="45"/>
  <c r="H17" i="45"/>
  <c r="G18" i="45"/>
  <c r="H18" i="45"/>
  <c r="G19" i="45"/>
  <c r="H19" i="45"/>
  <c r="G20" i="45"/>
  <c r="H20" i="45"/>
  <c r="G21" i="45"/>
  <c r="H21" i="45"/>
  <c r="G22" i="45"/>
  <c r="H22" i="45"/>
  <c r="G23" i="45"/>
  <c r="H23" i="45"/>
  <c r="G24" i="45"/>
  <c r="H24" i="45"/>
  <c r="G25" i="45"/>
  <c r="H25" i="45"/>
  <c r="G26" i="45"/>
  <c r="H26" i="45"/>
  <c r="G27" i="45"/>
  <c r="H27" i="45"/>
  <c r="G28" i="45"/>
  <c r="H28" i="45"/>
  <c r="G29" i="45"/>
  <c r="H29" i="45"/>
  <c r="G30" i="45"/>
  <c r="H30" i="45"/>
  <c r="G31" i="45"/>
  <c r="H31" i="45"/>
  <c r="H13" i="45"/>
  <c r="G13" i="45"/>
  <c r="C14" i="45"/>
  <c r="D14" i="45"/>
  <c r="E14" i="45"/>
  <c r="F14" i="45"/>
  <c r="C15" i="45"/>
  <c r="D15" i="45"/>
  <c r="E15" i="45"/>
  <c r="F15" i="45"/>
  <c r="C16" i="45"/>
  <c r="D16" i="45"/>
  <c r="E16" i="45"/>
  <c r="F16" i="45"/>
  <c r="C17" i="45"/>
  <c r="D17" i="45"/>
  <c r="E17" i="45"/>
  <c r="F17" i="45"/>
  <c r="C18" i="45"/>
  <c r="D18" i="45"/>
  <c r="E18" i="45"/>
  <c r="F18" i="45"/>
  <c r="C19" i="45"/>
  <c r="D19" i="45"/>
  <c r="E19" i="45"/>
  <c r="F19" i="45"/>
  <c r="C21" i="45"/>
  <c r="D21" i="45"/>
  <c r="E21" i="45"/>
  <c r="F21" i="45"/>
  <c r="C22" i="45"/>
  <c r="D22" i="45"/>
  <c r="E22" i="45"/>
  <c r="F22" i="45"/>
  <c r="C23" i="45"/>
  <c r="D23" i="45"/>
  <c r="E23" i="45"/>
  <c r="F23" i="45"/>
  <c r="C24" i="45"/>
  <c r="D24" i="45"/>
  <c r="E24" i="45"/>
  <c r="F24" i="45"/>
  <c r="C25" i="45"/>
  <c r="D25" i="45"/>
  <c r="E25" i="45"/>
  <c r="F25" i="45"/>
  <c r="C26" i="45"/>
  <c r="D26" i="45"/>
  <c r="E26" i="45"/>
  <c r="F26" i="45"/>
  <c r="C27" i="45"/>
  <c r="D27" i="45"/>
  <c r="E27" i="45"/>
  <c r="F27" i="45"/>
  <c r="C28" i="45"/>
  <c r="D28" i="45"/>
  <c r="E28" i="45"/>
  <c r="F28" i="45"/>
  <c r="C29" i="45"/>
  <c r="D29" i="45"/>
  <c r="E29" i="45"/>
  <c r="F29" i="45"/>
  <c r="C30" i="45"/>
  <c r="D30" i="45"/>
  <c r="E30" i="45"/>
  <c r="F30" i="45"/>
  <c r="C31" i="45"/>
  <c r="D31" i="45"/>
  <c r="E31" i="45"/>
  <c r="F31" i="45"/>
  <c r="C32" i="45"/>
  <c r="D32" i="45"/>
  <c r="E32" i="45"/>
  <c r="F32" i="45"/>
  <c r="F13" i="45"/>
  <c r="F12" i="45"/>
  <c r="E13" i="45"/>
  <c r="E12" i="45"/>
  <c r="D13" i="45"/>
  <c r="D12" i="45"/>
  <c r="C13" i="45"/>
  <c r="C12" i="45"/>
  <c r="Y12" i="45" l="1"/>
  <c r="AF51" i="33"/>
  <c r="E26" i="8" s="1"/>
  <c r="AC40" i="45"/>
  <c r="AH32" i="45"/>
  <c r="AG32" i="45"/>
  <c r="B51" i="33"/>
  <c r="D26" i="8"/>
  <c r="W40" i="45"/>
  <c r="B58" i="33"/>
  <c r="D25" i="8" s="1"/>
  <c r="Y40" i="45"/>
  <c r="U51" i="33"/>
  <c r="X40" i="45"/>
  <c r="D26" i="25"/>
  <c r="Z40" i="45"/>
  <c r="AE58" i="33"/>
  <c r="D27" i="25" s="1"/>
  <c r="AD40" i="45"/>
  <c r="G12" i="45"/>
  <c r="G40" i="45" s="1"/>
  <c r="C54" i="26"/>
  <c r="E19" i="8" s="1"/>
  <c r="B52" i="28"/>
  <c r="D28" i="8" s="1"/>
  <c r="D29" i="25"/>
  <c r="E40" i="45"/>
  <c r="F40" i="45"/>
  <c r="M40" i="45"/>
  <c r="N40" i="45"/>
  <c r="V40" i="45"/>
  <c r="C40" i="45"/>
  <c r="D40" i="45"/>
  <c r="G52" i="28"/>
  <c r="I28" i="8" s="1"/>
  <c r="Y51" i="33"/>
  <c r="G51" i="33"/>
  <c r="AA58" i="33"/>
  <c r="I26" i="25" s="1"/>
  <c r="E25" i="8"/>
  <c r="AJ58" i="33"/>
  <c r="I27" i="25" s="1"/>
  <c r="G29" i="25"/>
  <c r="J18" i="8"/>
  <c r="I19" i="8"/>
  <c r="E20" i="25"/>
  <c r="G17" i="8"/>
  <c r="I18" i="25"/>
  <c r="AH58" i="33"/>
  <c r="G27" i="25" s="1"/>
  <c r="AH51" i="33"/>
  <c r="G26" i="8" s="1"/>
  <c r="AJ51" i="33"/>
  <c r="I26" i="8" s="1"/>
  <c r="E27" i="25"/>
  <c r="G58" i="33"/>
  <c r="I25" i="8" s="1"/>
  <c r="Y58" i="33"/>
  <c r="G26" i="25" s="1"/>
  <c r="E58" i="33"/>
  <c r="G25" i="8" s="1"/>
  <c r="E26" i="25"/>
  <c r="AA51" i="33"/>
  <c r="E51" i="33"/>
  <c r="K22" i="25"/>
  <c r="H18" i="8"/>
  <c r="E17" i="8"/>
  <c r="G61" i="2"/>
  <c r="I17" i="8" s="1"/>
  <c r="G18" i="25"/>
  <c r="E18" i="25"/>
  <c r="E54" i="2"/>
  <c r="H19" i="25"/>
  <c r="F18" i="8"/>
  <c r="J21" i="8"/>
  <c r="H22" i="25"/>
  <c r="E52" i="28"/>
  <c r="AA52" i="28"/>
  <c r="F26" i="8" l="1"/>
  <c r="J26" i="25"/>
  <c r="O19" i="8"/>
  <c r="Q19" i="25"/>
  <c r="S19" i="8"/>
  <c r="H26" i="8"/>
  <c r="F26" i="25"/>
  <c r="H26" i="25"/>
  <c r="J26" i="8"/>
  <c r="J25" i="8"/>
  <c r="H25" i="8"/>
  <c r="F25" i="8"/>
  <c r="H27" i="25"/>
  <c r="AJ59" i="33"/>
  <c r="AH59" i="33"/>
  <c r="W59" i="33"/>
  <c r="AH52" i="33"/>
  <c r="G59" i="33"/>
  <c r="C59" i="33"/>
  <c r="Y59" i="33"/>
  <c r="AA59" i="33"/>
  <c r="H29" i="25"/>
  <c r="J28" i="8"/>
  <c r="AJ52" i="33"/>
  <c r="J27" i="25"/>
  <c r="H21" i="8"/>
  <c r="K21" i="8"/>
  <c r="L21" i="8" s="1"/>
  <c r="F22" i="25"/>
  <c r="F21" i="8"/>
  <c r="J22" i="25"/>
  <c r="Y53" i="28"/>
  <c r="G53" i="28"/>
  <c r="F27" i="25"/>
  <c r="AF59" i="33"/>
  <c r="AF52" i="33"/>
  <c r="E59" i="33"/>
  <c r="J19" i="25"/>
  <c r="L22" i="25"/>
  <c r="I29" i="25"/>
  <c r="AA53" i="28"/>
  <c r="G28" i="8"/>
  <c r="E53" i="28"/>
  <c r="E28" i="8"/>
  <c r="C53" i="28"/>
  <c r="W53" i="28"/>
  <c r="E29" i="25"/>
  <c r="M22" i="25" l="1"/>
  <c r="N22" i="25" s="1"/>
  <c r="K28" i="8"/>
  <c r="L28" i="8" s="1"/>
  <c r="F28" i="8"/>
  <c r="H28" i="8"/>
  <c r="J29" i="25"/>
  <c r="K29" i="25"/>
  <c r="F29" i="25"/>
  <c r="M29" i="25" l="1"/>
  <c r="N29" i="25" s="1"/>
  <c r="L29" i="25"/>
  <c r="E25" i="25"/>
  <c r="Q25" i="25" l="1"/>
  <c r="K26" i="25"/>
  <c r="L26" i="25" s="1"/>
  <c r="K25" i="8"/>
  <c r="L25" i="8" s="1"/>
  <c r="M26" i="25" l="1"/>
  <c r="N26" i="25" l="1"/>
  <c r="E48" i="2"/>
  <c r="C48" i="2"/>
  <c r="C5" i="25"/>
  <c r="D9" i="25"/>
  <c r="B7" i="45"/>
  <c r="B8" i="35"/>
  <c r="B8" i="33"/>
  <c r="B8" i="30"/>
  <c r="B8" i="28"/>
  <c r="B8" i="26"/>
  <c r="B8" i="2"/>
  <c r="B8" i="1"/>
  <c r="C6" i="45"/>
  <c r="C5" i="45"/>
  <c r="K17" i="8" l="1"/>
  <c r="K18" i="25"/>
  <c r="M18" i="25" l="1"/>
  <c r="AF13" i="45" l="1"/>
  <c r="AE13" i="45"/>
  <c r="AE12" i="45"/>
  <c r="AH33" i="30"/>
  <c r="AI33" i="30" s="1"/>
  <c r="R31" i="45" s="1"/>
  <c r="AH31" i="45" s="1"/>
  <c r="AH32" i="30"/>
  <c r="AI32" i="30" s="1"/>
  <c r="R30" i="45" s="1"/>
  <c r="AH30" i="45" s="1"/>
  <c r="AH31" i="30"/>
  <c r="AI31" i="30" s="1"/>
  <c r="R29" i="45" s="1"/>
  <c r="AH29" i="45" s="1"/>
  <c r="AH30" i="30"/>
  <c r="AI30" i="30" s="1"/>
  <c r="R28" i="45" s="1"/>
  <c r="AH28" i="45" s="1"/>
  <c r="AH29" i="30"/>
  <c r="AI29" i="30" s="1"/>
  <c r="R27" i="45" s="1"/>
  <c r="AH27" i="45" s="1"/>
  <c r="AH28" i="30"/>
  <c r="AI28" i="30" s="1"/>
  <c r="R26" i="45" s="1"/>
  <c r="AH26" i="45" s="1"/>
  <c r="AH27" i="30"/>
  <c r="AI27" i="30" s="1"/>
  <c r="R25" i="45" s="1"/>
  <c r="AH25" i="45" s="1"/>
  <c r="AH26" i="30"/>
  <c r="AI26" i="30" s="1"/>
  <c r="R24" i="45" s="1"/>
  <c r="AH24" i="45" s="1"/>
  <c r="AH25" i="30"/>
  <c r="AI25" i="30" s="1"/>
  <c r="R23" i="45" s="1"/>
  <c r="AH23" i="45" s="1"/>
  <c r="AH24" i="30"/>
  <c r="AI24" i="30" s="1"/>
  <c r="R22" i="45" s="1"/>
  <c r="AH22" i="45" s="1"/>
  <c r="AH23" i="30"/>
  <c r="AI23" i="30" s="1"/>
  <c r="R21" i="45" s="1"/>
  <c r="AH21" i="45" s="1"/>
  <c r="AH22" i="30"/>
  <c r="AI22" i="30" s="1"/>
  <c r="R20" i="45" s="1"/>
  <c r="AH20" i="45" s="1"/>
  <c r="AH21" i="30"/>
  <c r="AI21" i="30" s="1"/>
  <c r="R19" i="45" s="1"/>
  <c r="AH19" i="45" s="1"/>
  <c r="AH20" i="30"/>
  <c r="AI20" i="30" s="1"/>
  <c r="R18" i="45" s="1"/>
  <c r="AH18" i="45" s="1"/>
  <c r="AH19" i="30"/>
  <c r="AI19" i="30" s="1"/>
  <c r="R17" i="45" s="1"/>
  <c r="AH17" i="45" s="1"/>
  <c r="AH18" i="30"/>
  <c r="AI18" i="30" s="1"/>
  <c r="R16" i="45" s="1"/>
  <c r="AH16" i="45" s="1"/>
  <c r="AH17" i="30"/>
  <c r="AI17" i="30" s="1"/>
  <c r="R15" i="45" s="1"/>
  <c r="AH15" i="45" s="1"/>
  <c r="AH16" i="30"/>
  <c r="AI16" i="30" s="1"/>
  <c r="R14" i="45" s="1"/>
  <c r="AH14" i="45" s="1"/>
  <c r="AH15" i="30"/>
  <c r="AI15" i="30" s="1"/>
  <c r="R13" i="45" s="1"/>
  <c r="AD33" i="30"/>
  <c r="AE33" i="30" s="1"/>
  <c r="Q31" i="45" s="1"/>
  <c r="AG31" i="45" s="1"/>
  <c r="AD32" i="30"/>
  <c r="AE32" i="30" s="1"/>
  <c r="Q30" i="45" s="1"/>
  <c r="AG30" i="45" s="1"/>
  <c r="AD31" i="30"/>
  <c r="AE31" i="30" s="1"/>
  <c r="Q29" i="45" s="1"/>
  <c r="AG29" i="45" s="1"/>
  <c r="AD30" i="30"/>
  <c r="AE30" i="30" s="1"/>
  <c r="Q28" i="45" s="1"/>
  <c r="AG28" i="45" s="1"/>
  <c r="AD29" i="30"/>
  <c r="AE29" i="30" s="1"/>
  <c r="Q27" i="45" s="1"/>
  <c r="AG27" i="45" s="1"/>
  <c r="AD28" i="30"/>
  <c r="AE28" i="30" s="1"/>
  <c r="Q26" i="45" s="1"/>
  <c r="AG26" i="45" s="1"/>
  <c r="AD27" i="30"/>
  <c r="AE27" i="30" s="1"/>
  <c r="Q25" i="45" s="1"/>
  <c r="AG25" i="45" s="1"/>
  <c r="AD26" i="30"/>
  <c r="AE26" i="30" s="1"/>
  <c r="Q24" i="45" s="1"/>
  <c r="AG24" i="45" s="1"/>
  <c r="AD25" i="30"/>
  <c r="AE25" i="30" s="1"/>
  <c r="Q23" i="45" s="1"/>
  <c r="AG23" i="45" s="1"/>
  <c r="AD24" i="30"/>
  <c r="AE24" i="30" s="1"/>
  <c r="Q22" i="45" s="1"/>
  <c r="AG22" i="45" s="1"/>
  <c r="AD23" i="30"/>
  <c r="AE23" i="30" s="1"/>
  <c r="Q21" i="45" s="1"/>
  <c r="AG21" i="45" s="1"/>
  <c r="AD22" i="30"/>
  <c r="AE22" i="30" s="1"/>
  <c r="Q20" i="45" s="1"/>
  <c r="AG20" i="45" s="1"/>
  <c r="AD21" i="30"/>
  <c r="AE21" i="30" s="1"/>
  <c r="Q19" i="45" s="1"/>
  <c r="AG19" i="45" s="1"/>
  <c r="AD20" i="30"/>
  <c r="AE20" i="30" s="1"/>
  <c r="Q18" i="45" s="1"/>
  <c r="AG18" i="45" s="1"/>
  <c r="AD19" i="30"/>
  <c r="AE19" i="30" s="1"/>
  <c r="Q17" i="45" s="1"/>
  <c r="AG17" i="45" s="1"/>
  <c r="AD18" i="30"/>
  <c r="AE18" i="30" s="1"/>
  <c r="Q16" i="45" s="1"/>
  <c r="AG16" i="45" s="1"/>
  <c r="AD17" i="30"/>
  <c r="AE17" i="30" s="1"/>
  <c r="Q15" i="45" s="1"/>
  <c r="AG15" i="45" s="1"/>
  <c r="AD16" i="30"/>
  <c r="AE16" i="30" s="1"/>
  <c r="Q14" i="45" s="1"/>
  <c r="AG14" i="45" s="1"/>
  <c r="AD15" i="30"/>
  <c r="AE15" i="30" s="1"/>
  <c r="Q13" i="45" s="1"/>
  <c r="AH14" i="30"/>
  <c r="AI14" i="30" s="1"/>
  <c r="R12" i="45" s="1"/>
  <c r="AE14" i="30"/>
  <c r="AH13" i="45" l="1"/>
  <c r="AG13" i="45"/>
  <c r="C51" i="30"/>
  <c r="R40" i="45"/>
  <c r="Q12" i="45"/>
  <c r="AG12" i="45" s="1"/>
  <c r="E51" i="30"/>
  <c r="G51" i="30"/>
  <c r="AE40" i="45"/>
  <c r="AF12" i="45"/>
  <c r="AF40" i="45" s="1"/>
  <c r="E23" i="25"/>
  <c r="AG40" i="45" l="1"/>
  <c r="Q40" i="45"/>
  <c r="E22" i="8"/>
  <c r="H12" i="45"/>
  <c r="AH12" i="45" s="1"/>
  <c r="H40" i="45" l="1"/>
  <c r="AH40" i="45"/>
  <c r="B52" i="1" l="1"/>
  <c r="G52" i="1"/>
  <c r="E52" i="1"/>
  <c r="D4" i="25"/>
  <c r="C6" i="35"/>
  <c r="C6" i="33"/>
  <c r="C7" i="33"/>
  <c r="C6" i="30"/>
  <c r="C7" i="30"/>
  <c r="C6" i="28"/>
  <c r="C6" i="26"/>
  <c r="C7" i="26"/>
  <c r="C6" i="2"/>
  <c r="F48" i="2"/>
  <c r="H48" i="2"/>
  <c r="I48" i="2"/>
  <c r="K48" i="2"/>
  <c r="B61" i="2"/>
  <c r="C6" i="1"/>
  <c r="C7" i="1"/>
  <c r="O32" i="25"/>
  <c r="B51" i="30" l="1"/>
  <c r="D17" i="25"/>
  <c r="B54" i="26"/>
  <c r="D19" i="8" s="1"/>
  <c r="D20" i="25"/>
  <c r="F20" i="25" s="1"/>
  <c r="R19" i="25" s="1"/>
  <c r="B54" i="2"/>
  <c r="G55" i="2" s="1"/>
  <c r="D17" i="8"/>
  <c r="C62" i="2"/>
  <c r="E62" i="2"/>
  <c r="G62" i="2"/>
  <c r="D18" i="25"/>
  <c r="W62" i="2"/>
  <c r="AA62" i="2"/>
  <c r="Y62" i="2"/>
  <c r="D24" i="8"/>
  <c r="D30" i="25"/>
  <c r="B51" i="35"/>
  <c r="D29" i="8" s="1"/>
  <c r="G25" i="25"/>
  <c r="Y51" i="35"/>
  <c r="G30" i="25" s="1"/>
  <c r="E52" i="33"/>
  <c r="E51" i="35"/>
  <c r="G29" i="8" s="1"/>
  <c r="D20" i="8"/>
  <c r="D25" i="25"/>
  <c r="F25" i="25" s="1"/>
  <c r="R25" i="25" s="1"/>
  <c r="Y51" i="30"/>
  <c r="G23" i="25" s="1"/>
  <c r="G22" i="8"/>
  <c r="I17" i="25"/>
  <c r="G20" i="25"/>
  <c r="E54" i="26"/>
  <c r="G21" i="25"/>
  <c r="AA51" i="30"/>
  <c r="I23" i="25" s="1"/>
  <c r="W52" i="33"/>
  <c r="AA51" i="35"/>
  <c r="I20" i="25"/>
  <c r="G51" i="35"/>
  <c r="E53" i="1"/>
  <c r="G20" i="8"/>
  <c r="I16" i="8"/>
  <c r="S19" i="25" l="1"/>
  <c r="U19" i="25"/>
  <c r="H20" i="8"/>
  <c r="J20" i="25"/>
  <c r="V19" i="25" s="1"/>
  <c r="H20" i="25"/>
  <c r="T19" i="25" s="1"/>
  <c r="K20" i="25"/>
  <c r="K23" i="25"/>
  <c r="F24" i="25"/>
  <c r="D23" i="25"/>
  <c r="F23" i="25" s="1"/>
  <c r="F19" i="8"/>
  <c r="P19" i="8" s="1"/>
  <c r="J19" i="8"/>
  <c r="T19" i="8" s="1"/>
  <c r="K22" i="8"/>
  <c r="J23" i="8"/>
  <c r="I22" i="8"/>
  <c r="F23" i="8"/>
  <c r="D22" i="8"/>
  <c r="F22" i="8" s="1"/>
  <c r="G19" i="8"/>
  <c r="H29" i="8"/>
  <c r="H30" i="25"/>
  <c r="J18" i="25"/>
  <c r="H18" i="25"/>
  <c r="F18" i="25"/>
  <c r="L18" i="25"/>
  <c r="N18" i="25"/>
  <c r="J17" i="8"/>
  <c r="H17" i="8"/>
  <c r="F17" i="8"/>
  <c r="L17" i="8"/>
  <c r="S16" i="8"/>
  <c r="U17" i="25"/>
  <c r="J17" i="25"/>
  <c r="E52" i="30"/>
  <c r="Q20" i="8"/>
  <c r="J24" i="25"/>
  <c r="H24" i="25"/>
  <c r="S21" i="25"/>
  <c r="K24" i="25"/>
  <c r="H25" i="25"/>
  <c r="T25" i="25" s="1"/>
  <c r="S25" i="25"/>
  <c r="Y52" i="30"/>
  <c r="D16" i="8"/>
  <c r="J16" i="8" s="1"/>
  <c r="E55" i="2"/>
  <c r="E52" i="35"/>
  <c r="G24" i="8"/>
  <c r="Y52" i="35"/>
  <c r="Y53" i="1"/>
  <c r="D21" i="25"/>
  <c r="Y52" i="33"/>
  <c r="Y55" i="26"/>
  <c r="E55" i="26"/>
  <c r="E20" i="8"/>
  <c r="C53" i="1"/>
  <c r="I29" i="8"/>
  <c r="G52" i="35"/>
  <c r="E24" i="8"/>
  <c r="C52" i="33"/>
  <c r="AA55" i="26"/>
  <c r="W52" i="30"/>
  <c r="AA55" i="2"/>
  <c r="W53" i="1"/>
  <c r="E21" i="25"/>
  <c r="W55" i="2"/>
  <c r="E17" i="25"/>
  <c r="I20" i="8"/>
  <c r="G53" i="1"/>
  <c r="C52" i="35"/>
  <c r="E29" i="8"/>
  <c r="G52" i="33"/>
  <c r="I24" i="8"/>
  <c r="W55" i="26"/>
  <c r="AA52" i="30"/>
  <c r="G55" i="26"/>
  <c r="C55" i="26"/>
  <c r="AA53" i="1"/>
  <c r="I21" i="25"/>
  <c r="E16" i="8"/>
  <c r="C55" i="2"/>
  <c r="Y55" i="2"/>
  <c r="G17" i="25"/>
  <c r="C52" i="30"/>
  <c r="AA52" i="35"/>
  <c r="I30" i="25"/>
  <c r="G16" i="8"/>
  <c r="G52" i="30"/>
  <c r="W52" i="35"/>
  <c r="E30" i="25"/>
  <c r="AA52" i="33"/>
  <c r="I25" i="25"/>
  <c r="F30" i="25" l="1"/>
  <c r="R30" i="25" s="1"/>
  <c r="J29" i="8"/>
  <c r="T29" i="8" s="1"/>
  <c r="J30" i="25"/>
  <c r="V30" i="25" s="1"/>
  <c r="F29" i="8"/>
  <c r="P29" i="8" s="1"/>
  <c r="F20" i="8"/>
  <c r="P20" i="8" s="1"/>
  <c r="Q19" i="8"/>
  <c r="L20" i="25"/>
  <c r="W19" i="25"/>
  <c r="J21" i="25"/>
  <c r="V17" i="25"/>
  <c r="T16" i="8"/>
  <c r="D31" i="8"/>
  <c r="H23" i="25"/>
  <c r="L23" i="25"/>
  <c r="J23" i="25"/>
  <c r="L22" i="8"/>
  <c r="M23" i="25"/>
  <c r="N23" i="25" s="1"/>
  <c r="J22" i="8"/>
  <c r="H22" i="8"/>
  <c r="H19" i="8"/>
  <c r="R19" i="8" s="1"/>
  <c r="K19" i="8"/>
  <c r="D32" i="25"/>
  <c r="H21" i="25"/>
  <c r="H16" i="8"/>
  <c r="R16" i="8" s="1"/>
  <c r="Q16" i="8"/>
  <c r="S17" i="25"/>
  <c r="H17" i="25"/>
  <c r="F16" i="8"/>
  <c r="P16" i="8" s="1"/>
  <c r="O16" i="8"/>
  <c r="Q17" i="25"/>
  <c r="F17" i="25"/>
  <c r="S20" i="8"/>
  <c r="J20" i="8"/>
  <c r="F21" i="25"/>
  <c r="R21" i="25" s="1"/>
  <c r="Q21" i="25"/>
  <c r="U21" i="25"/>
  <c r="L24" i="25"/>
  <c r="H23" i="8"/>
  <c r="K23" i="8"/>
  <c r="L23" i="8" s="1"/>
  <c r="H24" i="8"/>
  <c r="R24" i="8" s="1"/>
  <c r="Q24" i="8"/>
  <c r="J25" i="25"/>
  <c r="V25" i="25" s="1"/>
  <c r="U25" i="25"/>
  <c r="J24" i="8"/>
  <c r="T24" i="8" s="1"/>
  <c r="S24" i="8"/>
  <c r="F24" i="8"/>
  <c r="P24" i="8" s="1"/>
  <c r="O24" i="8"/>
  <c r="R29" i="8"/>
  <c r="Q29" i="8"/>
  <c r="Q30" i="25"/>
  <c r="S30" i="25"/>
  <c r="T30" i="25"/>
  <c r="O29" i="8"/>
  <c r="U30" i="25"/>
  <c r="S29" i="8"/>
  <c r="O20" i="8"/>
  <c r="K27" i="25"/>
  <c r="L27" i="25" s="1"/>
  <c r="K26" i="8"/>
  <c r="L26" i="8" s="1"/>
  <c r="K30" i="25"/>
  <c r="L30" i="25" s="1"/>
  <c r="K24" i="8"/>
  <c r="L24" i="8" s="1"/>
  <c r="I31" i="8"/>
  <c r="G31" i="8"/>
  <c r="K16" i="8"/>
  <c r="L16" i="8" s="1"/>
  <c r="E31" i="8"/>
  <c r="K21" i="25"/>
  <c r="L21" i="25" s="1"/>
  <c r="K25" i="25"/>
  <c r="G32" i="25"/>
  <c r="K20" i="8"/>
  <c r="L20" i="8" s="1"/>
  <c r="K18" i="8"/>
  <c r="K29" i="8"/>
  <c r="K17" i="25"/>
  <c r="E32" i="25"/>
  <c r="I32" i="25"/>
  <c r="M20" i="25" l="1"/>
  <c r="U19" i="8"/>
  <c r="R17" i="25"/>
  <c r="T17" i="25"/>
  <c r="V21" i="25"/>
  <c r="D7" i="8"/>
  <c r="J32" i="25"/>
  <c r="V32" i="25" s="1"/>
  <c r="V20" i="8"/>
  <c r="X21" i="25"/>
  <c r="T21" i="25"/>
  <c r="V24" i="8"/>
  <c r="T20" i="8"/>
  <c r="R20" i="8"/>
  <c r="F32" i="25"/>
  <c r="R32" i="25" s="1"/>
  <c r="H32" i="25"/>
  <c r="T32" i="25" s="1"/>
  <c r="J31" i="8"/>
  <c r="T31" i="8" s="1"/>
  <c r="L19" i="8"/>
  <c r="F31" i="8"/>
  <c r="P31" i="8" s="1"/>
  <c r="D7" i="25"/>
  <c r="H31" i="8"/>
  <c r="R31" i="8" s="1"/>
  <c r="W17" i="25"/>
  <c r="L17" i="25"/>
  <c r="M17" i="25"/>
  <c r="L18" i="8"/>
  <c r="L19" i="25"/>
  <c r="X19" i="25" s="1"/>
  <c r="W21" i="25"/>
  <c r="M24" i="25"/>
  <c r="M25" i="25"/>
  <c r="L25" i="25"/>
  <c r="X25" i="25" s="1"/>
  <c r="W25" i="25"/>
  <c r="U29" i="8"/>
  <c r="L29" i="8"/>
  <c r="V29" i="8" s="1"/>
  <c r="W30" i="25"/>
  <c r="X30" i="25"/>
  <c r="U24" i="8"/>
  <c r="M30" i="25"/>
  <c r="N30" i="25" s="1"/>
  <c r="M27" i="25"/>
  <c r="N27" i="25" s="1"/>
  <c r="M21" i="25"/>
  <c r="N21" i="25" s="1"/>
  <c r="M19" i="25"/>
  <c r="N19" i="25" s="1"/>
  <c r="U20" i="8"/>
  <c r="O31" i="8"/>
  <c r="K32" i="25"/>
  <c r="V16" i="8"/>
  <c r="S32" i="25"/>
  <c r="U16" i="8"/>
  <c r="K31" i="8"/>
  <c r="Q31" i="8"/>
  <c r="S31" i="8"/>
  <c r="U32" i="25"/>
  <c r="Q32" i="25"/>
  <c r="V19" i="8" l="1"/>
  <c r="N20" i="25"/>
  <c r="Z19" i="25" s="1"/>
  <c r="Y19" i="25"/>
  <c r="X17" i="25"/>
  <c r="L32" i="25"/>
  <c r="X32" i="25" s="1"/>
  <c r="L31" i="8"/>
  <c r="V31" i="8" s="1"/>
  <c r="N17" i="25"/>
  <c r="Y17" i="25"/>
  <c r="N24" i="25"/>
  <c r="Z21" i="25" s="1"/>
  <c r="Y21" i="25"/>
  <c r="N25" i="25"/>
  <c r="Z25" i="25" s="1"/>
  <c r="Y25" i="25"/>
  <c r="Y30" i="25"/>
  <c r="Z30" i="25"/>
  <c r="M32" i="25"/>
  <c r="U31" i="8"/>
  <c r="W32" i="25"/>
  <c r="Z17" i="25" l="1"/>
  <c r="N32" i="25"/>
  <c r="Z32" i="25" s="1"/>
  <c r="Y32" i="25"/>
</calcChain>
</file>

<file path=xl/sharedStrings.xml><?xml version="1.0" encoding="utf-8"?>
<sst xmlns="http://schemas.openxmlformats.org/spreadsheetml/2006/main" count="1046" uniqueCount="265">
  <si>
    <t>ПЕДАГОГИЧЕСКОЙ ДИАГНОСТИКИ</t>
  </si>
  <si>
    <t>Фамилия имя ребёнка</t>
  </si>
  <si>
    <t>Справка</t>
  </si>
  <si>
    <t>Высокий уровень</t>
  </si>
  <si>
    <t>Средний уровень</t>
  </si>
  <si>
    <t>Низкий уровень</t>
  </si>
  <si>
    <t>Конструирование</t>
  </si>
  <si>
    <t xml:space="preserve">Дата </t>
  </si>
  <si>
    <t>воспитатель(ФИО)</t>
  </si>
  <si>
    <t>детей</t>
  </si>
  <si>
    <t>%</t>
  </si>
  <si>
    <t>Разделы программы (дисциплины)</t>
  </si>
  <si>
    <t>Изобразительная деятельность</t>
  </si>
  <si>
    <t xml:space="preserve">Цель:   </t>
  </si>
  <si>
    <r>
      <t xml:space="preserve">Всего обследовано детей:   </t>
    </r>
    <r>
      <rPr>
        <u/>
        <sz val="12"/>
        <rFont val="Times New Roman"/>
        <family val="1"/>
        <charset val="204"/>
      </rPr>
      <t/>
    </r>
  </si>
  <si>
    <t>Итого детей</t>
  </si>
  <si>
    <t xml:space="preserve">Учебный год: </t>
  </si>
  <si>
    <t>инструктор ФИЗО (ФИО)</t>
  </si>
  <si>
    <t>РЭМП</t>
  </si>
  <si>
    <t>ФИЗИЧЕСКАЯ КУЛЬТУРА</t>
  </si>
  <si>
    <t>Познавательное развитие</t>
  </si>
  <si>
    <t xml:space="preserve">Лепка </t>
  </si>
  <si>
    <t>Пожарная безопасность</t>
  </si>
  <si>
    <t>Физическая культура</t>
  </si>
  <si>
    <t>Развитие речи</t>
  </si>
  <si>
    <t>Игровая деятельность</t>
  </si>
  <si>
    <t>средний показатель</t>
  </si>
  <si>
    <t>возраст детей</t>
  </si>
  <si>
    <t>область программы</t>
  </si>
  <si>
    <t>кол-во детей</t>
  </si>
  <si>
    <t>качество образования</t>
  </si>
  <si>
    <t>дети</t>
  </si>
  <si>
    <t>Воспитатели:</t>
  </si>
  <si>
    <t>определение уровня достижений воспитанников на начало учебного года</t>
  </si>
  <si>
    <t>тесты, задания</t>
  </si>
  <si>
    <t>начало года</t>
  </si>
  <si>
    <t>конец года</t>
  </si>
  <si>
    <t>уровень развития на начало учебного года</t>
  </si>
  <si>
    <t>уровень развития на конец учебного года</t>
  </si>
  <si>
    <t>результаты мониторинга на начало учебного года</t>
  </si>
  <si>
    <t>результаты мониторинга на конец учебного года</t>
  </si>
  <si>
    <t xml:space="preserve">всего обследовано детей </t>
  </si>
  <si>
    <t xml:space="preserve">высокий уровень </t>
  </si>
  <si>
    <t xml:space="preserve">средний уровень </t>
  </si>
  <si>
    <t xml:space="preserve">низкий уровень </t>
  </si>
  <si>
    <t>определение уровня достижений воспитанников на конец учебного года</t>
  </si>
  <si>
    <t>динамика развития</t>
  </si>
  <si>
    <t xml:space="preserve">ПРОТОКОЛ </t>
  </si>
  <si>
    <t>ПРОТОКОЛ</t>
  </si>
  <si>
    <t>Знает и называет свою фамилию, имя</t>
  </si>
  <si>
    <t>Узнает по внешнему виду (детали, цвет, форма,) пожарную машину.</t>
  </si>
  <si>
    <t>Имеет первоначальные представления о работе пожарных.</t>
  </si>
  <si>
    <t>Называет предметы для тушения пожара.</t>
  </si>
  <si>
    <t>Знает и называет пожароопасные предметы</t>
  </si>
  <si>
    <t>Знает и перечисляет действия, которые могут привести к пожароопасной ситуации.</t>
  </si>
  <si>
    <t>Знает и называет бытовые электроприборы   (утюг, чайник, пылесос).</t>
  </si>
  <si>
    <t>Знает и называет правила осторожного обращения с электроприборами.</t>
  </si>
  <si>
    <t xml:space="preserve">Имеет первоначальные представления о правилах противопожарной жизнедеятельности  дома. </t>
  </si>
  <si>
    <t>познавательное развитие</t>
  </si>
  <si>
    <t>Лепка</t>
  </si>
  <si>
    <t>ФИЗО</t>
  </si>
  <si>
    <t>ИТОГОВЫЙ РЕЗУЛЬТАТ</t>
  </si>
  <si>
    <t xml:space="preserve">конец года </t>
  </si>
  <si>
    <t>Изодеятельность</t>
  </si>
  <si>
    <r>
      <t>Формы обследования:</t>
    </r>
    <r>
      <rPr>
        <u/>
        <sz val="20"/>
        <rFont val="Times New Roman"/>
        <family val="1"/>
        <charset val="204"/>
      </rPr>
      <t xml:space="preserve">  </t>
    </r>
  </si>
  <si>
    <r>
      <t xml:space="preserve">Цель: </t>
    </r>
    <r>
      <rPr>
        <sz val="16"/>
        <rFont val="Times New Roman"/>
        <family val="1"/>
        <charset val="204"/>
      </rPr>
      <t>выявить уровень развития сенсорной культуры и познавательно-исследовательской и продуктивной (конструктивной) деятельности</t>
    </r>
    <r>
      <rPr>
        <b/>
        <sz val="16"/>
        <rFont val="Times New Roman"/>
        <family val="1"/>
        <charset val="204"/>
      </rPr>
      <t xml:space="preserve">
</t>
    </r>
  </si>
  <si>
    <r>
      <rPr>
        <b/>
        <sz val="16"/>
        <rFont val="Times New Roman"/>
        <family val="1"/>
        <charset val="204"/>
      </rPr>
      <t>цель: выявить уровень развития продуктивной деятельности детей и развития детского творчества</t>
    </r>
    <r>
      <rPr>
        <b/>
        <sz val="16"/>
        <color indexed="10"/>
        <rFont val="Times New Roman"/>
        <family val="1"/>
        <charset val="204"/>
      </rPr>
      <t xml:space="preserve">
</t>
    </r>
  </si>
  <si>
    <t>Аппликация</t>
  </si>
  <si>
    <t>Чтение худ. лит-ры</t>
  </si>
  <si>
    <t>Трудовая деятельность</t>
  </si>
  <si>
    <t>Труд</t>
  </si>
  <si>
    <r>
      <t>Цель</t>
    </r>
    <r>
      <rPr>
        <sz val="16"/>
        <rFont val="Times New Roman"/>
        <family val="1"/>
        <charset val="204"/>
      </rPr>
      <t xml:space="preserve">:  выявить уровень сформированности физических умений и навыков в ходьбе, лазании, гибкости, в длину с места </t>
    </r>
  </si>
  <si>
    <t xml:space="preserve">раазвитие речи </t>
  </si>
  <si>
    <t>лит-ра</t>
  </si>
  <si>
    <r>
      <t>Формы обследования:</t>
    </r>
    <r>
      <rPr>
        <u/>
        <sz val="26"/>
        <rFont val="Times New Roman"/>
        <family val="1"/>
        <charset val="204"/>
      </rPr>
      <t xml:space="preserve">  </t>
    </r>
  </si>
  <si>
    <t>Рассматривает сюжетные картинки</t>
  </si>
  <si>
    <t>Чтение художественной литературы</t>
  </si>
  <si>
    <t>Может прочитать наизусть небольшое стихотворение</t>
  </si>
  <si>
    <t>ОБЖ</t>
  </si>
  <si>
    <t>Музыка</t>
  </si>
  <si>
    <t>Речевое развитие</t>
  </si>
  <si>
    <t>Социально-коммуникативное развитие</t>
  </si>
  <si>
    <t>Художественное-эстетическое развитие</t>
  </si>
  <si>
    <t>Физическое развитие</t>
  </si>
  <si>
    <t>Художественно-эстетическое развитие</t>
  </si>
  <si>
    <t>Умеет группировать предметы по цвету, форме, размеру</t>
  </si>
  <si>
    <t>Различает круг, квадрат, треугольник, предметы, имеющие углы и круглую форму</t>
  </si>
  <si>
    <t>Игра</t>
  </si>
  <si>
    <t xml:space="preserve"> ОБЛАСТЬ СОЦИАЛЬНО-КОММУНИКАТИВНОЕ РАЗВИТИЕ</t>
  </si>
  <si>
    <r>
      <t xml:space="preserve"> </t>
    </r>
    <r>
      <rPr>
        <b/>
        <sz val="18"/>
        <rFont val="Times New Roman"/>
        <family val="1"/>
        <charset val="204"/>
      </rPr>
      <t>ИГРА,ОБЖ</t>
    </r>
  </si>
  <si>
    <t>ОБЛАСТЬ СОЦИАЛЬНО-КОММУНИКАТИВНОЕ РАЗВИТИЕ</t>
  </si>
  <si>
    <t>ПОЖАРНАЯ БЕЗОПАСНОСТЬ, ТРУД</t>
  </si>
  <si>
    <t>Рисование</t>
  </si>
  <si>
    <t>Отделяет небольшие комочки пластилина, глины, раскатывает их прямыми и круговыми движениями ладоней</t>
  </si>
  <si>
    <t>Лепит различные предметы, состоящие из 1-3 частей, используя разнообразные приемы лепки</t>
  </si>
  <si>
    <t>Создает изображения предметов из готовых фигур. Украшает заготовки из бумаги разной формы</t>
  </si>
  <si>
    <t>Подбирает цвета, соответствующие изображаемым предметам, по собственному желанию; умеет аккуратно использовать материалы</t>
  </si>
  <si>
    <t xml:space="preserve"> ОБЛАСТЬ ХУДОЖЕСТВЕННО-ЭСТЕТИЧЕСКОЕ РАЗВИТИЕ</t>
  </si>
  <si>
    <t>ИЗОДЕЯТЕЛЬНОСТЬ</t>
  </si>
  <si>
    <t>КОНСТРУИРОВАНИЕ, МУЗЫКА</t>
  </si>
  <si>
    <t>результаты мониторинга на начало учебного года (Музыка)</t>
  </si>
  <si>
    <t>результаты мониторинга на конец учебного года (Музыка)</t>
  </si>
  <si>
    <t>ОБЛАСТЬ ФИЗИЧЕСКОЕ РАЗВИТИЕ</t>
  </si>
  <si>
    <t xml:space="preserve"> ОБЛАСТЬ РЕЧЕВОЕ РАЗВИТИЕ</t>
  </si>
  <si>
    <t>РАЗВИТИЕ РЕЧИ, ЧТЕНИЕ ХУДОЖЕСТВЕННОЙ ЛИТЕРАТУРЫ</t>
  </si>
  <si>
    <t>Использует все части речи, простые нераспространенные предложения и предложения с однородными членами</t>
  </si>
  <si>
    <t xml:space="preserve"> ОБЛАСТЬ ПОЗНААТЕЛЬНОЕ РАЗВИТИЕ</t>
  </si>
  <si>
    <t>ЦЕЛЬ: выявление  уровня словарного  запаса (активный словарь)  (называет), уровня сформированности грамматического строя речи;  потребности в чтении художественной литературы</t>
  </si>
  <si>
    <r>
      <t>Цель</t>
    </r>
    <r>
      <rPr>
        <sz val="16"/>
        <rFont val="Times New Roman"/>
        <family val="1"/>
        <charset val="204"/>
      </rPr>
      <t>: определить уровень развития математических способностей: знание и различение величины,  различесние геометрических фигур. умения  оринтериваться в пространстве и во времени;  знания растений, животных и их детенышей</t>
    </r>
  </si>
  <si>
    <r>
      <rPr>
        <b/>
        <sz val="16"/>
        <rFont val="Times New Roman"/>
        <family val="1"/>
        <charset val="204"/>
      </rPr>
      <t>Цель:</t>
    </r>
    <r>
      <rPr>
        <sz val="16"/>
        <rFont val="Times New Roman"/>
        <family val="1"/>
        <charset val="204"/>
      </rPr>
      <t xml:space="preserve"> выявление умения  составлять замысел игры, постановка игровых целей и задач, содержание игр, основы безопасного поведения</t>
    </r>
  </si>
  <si>
    <t>Соблюдает элементарные правила поведения в детском саду</t>
  </si>
  <si>
    <t>Соблюдает элементарные правила взаимодействия с растениями и животными</t>
  </si>
  <si>
    <t>Умеет самостоятельно одеваться и раздеваться в определенной последовательности</t>
  </si>
  <si>
    <t>Изменяет постройки, надстраивая или заменяя одни детали другими</t>
  </si>
  <si>
    <t>Отвечает на разнообразные  вопросы взрослого, касающиеся ближайшего окружения</t>
  </si>
  <si>
    <t>Называет произведение (в произвольном изложении), прослушав отрывок из него</t>
  </si>
  <si>
    <t>Находит в окружающей обстановке один и много одинаковых предметов</t>
  </si>
  <si>
    <t>Составляет при помощи взрослого группы из однородных предметов и выделяет один предмет из группы</t>
  </si>
  <si>
    <t xml:space="preserve">Определяет количественное соотношение  двух групп предметов ( &lt;, &gt;) </t>
  </si>
  <si>
    <t>Понимает смысл слов: «утро», «вечер», «день», «ночь»</t>
  </si>
  <si>
    <t>Понимает смысл обозначений: вверху- внизу, впереди - сзади, слева - справа, на, над- под, верхняя – нижняя (полоска)</t>
  </si>
  <si>
    <t xml:space="preserve">  Знает, называет и правильно использует детали строительного материала</t>
  </si>
  <si>
    <t>Умеет располагать кирпичики, пластины вертикально</t>
  </si>
  <si>
    <t>Называет знакомые предметы.  Объясняет их назначение, выделяет и называет признаки (цвет, форма, материал)</t>
  </si>
  <si>
    <t>Ориентируется в помещениях детского сада</t>
  </si>
  <si>
    <t>Называет свой город (поселок, село)</t>
  </si>
  <si>
    <t>Знает и называет некоторые растения, животных и их детенышей</t>
  </si>
  <si>
    <t>Выделяет наиболее характерные сезонные изменения в природе</t>
  </si>
  <si>
    <t>Проявляет бережное отношение к природе</t>
  </si>
  <si>
    <t>Принимает на себя роль,  взаимодействует со  сверстниками в игре от имени героя</t>
  </si>
  <si>
    <t>Объединяет несколько игровых действий в единую сюжетную линию; отражает в игре действия  людей</t>
  </si>
  <si>
    <t>Придерживается игровых правил в дидактических играх</t>
  </si>
  <si>
    <t>Следит за развитием театрализованного  действия и эмоционально на него отзывается</t>
  </si>
  <si>
    <t>Разыгрывает небольшие отрывки из знакомых сказок ( по просьбе взрослого или самостоятельно)</t>
  </si>
  <si>
    <t>Имитирует движения, мимику, интонацию изображаемых героев</t>
  </si>
  <si>
    <t>Принимает участие в беседах о театре (театр-актеры-зрители, поведение людей в зрительном зале)</t>
  </si>
  <si>
    <t>Имеет элементарные представления о правилах дорожного движения</t>
  </si>
  <si>
    <t>Кормит рыб и птиц (с помощью воспитателя)</t>
  </si>
  <si>
    <t>Помогает накрывать на стол к обеду</t>
  </si>
  <si>
    <t>Самостоятельно одевается и раздевается в определенной последовательности</t>
  </si>
  <si>
    <t>Пересказывает содержание произведения с опорой на рисунки в книге, на вопросы воспитателя</t>
  </si>
  <si>
    <r>
      <t xml:space="preserve"> </t>
    </r>
    <r>
      <rPr>
        <b/>
        <sz val="18"/>
        <rFont val="Times New Roman"/>
        <family val="1"/>
        <charset val="204"/>
      </rPr>
      <t>ИГРА</t>
    </r>
  </si>
  <si>
    <r>
      <rPr>
        <b/>
        <sz val="16"/>
        <rFont val="Times New Roman"/>
        <family val="1"/>
        <charset val="204"/>
      </rPr>
      <t>Цель</t>
    </r>
    <r>
      <rPr>
        <sz val="16"/>
        <rFont val="Times New Roman"/>
        <family val="1"/>
        <charset val="204"/>
      </rPr>
      <t>: определить уровень сформированности основ безопасности собственной жизнедеятельности (формирование  представлений о некоторых видах опасных ситуаций и способах поведения в них; приобщение к правилам безопасного поведения в стандартных опасных ситуациях)</t>
    </r>
  </si>
  <si>
    <r>
      <rPr>
        <b/>
        <sz val="16"/>
        <rFont val="Times New Roman"/>
        <family val="1"/>
        <charset val="204"/>
      </rPr>
      <t>Цель:</t>
    </r>
    <r>
      <rPr>
        <sz val="16"/>
        <rFont val="Times New Roman"/>
        <family val="1"/>
        <charset val="204"/>
      </rPr>
      <t xml:space="preserve"> определить уровень сформированности основ безопасности собственной жизнедеятельности, навыков трудовой деятельности</t>
    </r>
  </si>
  <si>
    <t>Изображает  отдельные предметы, простые по композиции сюжеты</t>
  </si>
  <si>
    <t>Подбирает цвета, соответствующие изображаемым предметам</t>
  </si>
  <si>
    <t>Правильно пользуется карандашами, кистью и красками, фломастерами</t>
  </si>
  <si>
    <t>МУЗЫКА</t>
  </si>
  <si>
    <t>муз.рук-ль (ФИО)</t>
  </si>
  <si>
    <r>
      <t xml:space="preserve">Цель: </t>
    </r>
    <r>
      <rPr>
        <sz val="16"/>
        <rFont val="Times New Roman"/>
        <family val="1"/>
        <charset val="204"/>
      </rPr>
      <t>выявить уровень развития музыкального восприятия</t>
    </r>
  </si>
  <si>
    <t>Умеет ходить прямо, не шаркая ногами, сохраняя заданное воспитателем направление</t>
  </si>
  <si>
    <t>Умеет бегать, сохраняя равновесие, изменяя направление, темп бега</t>
  </si>
  <si>
    <t>Сохраняет равновесие при ходьбе и беге по ограниченной плоскости, при перешагивании через предметы</t>
  </si>
  <si>
    <t>Может ползать на четвереньках, лазать по гимнастической стенке</t>
  </si>
  <si>
    <t>Энергично отталкивается в прыжках на двух ногах, прыгает в длину с места не менее чем на 40см</t>
  </si>
  <si>
    <t>Катает мяч в заданном направлении, бросает мяч от груди, из-за головы</t>
  </si>
  <si>
    <t>ЗДОРОВЬЕ</t>
  </si>
  <si>
    <r>
      <t>Цель</t>
    </r>
    <r>
      <rPr>
        <sz val="12"/>
        <rFont val="Times New Roman"/>
        <family val="1"/>
        <charset val="204"/>
      </rPr>
      <t>:  выявить уровень овладения культурно-гигиеническими навыками</t>
    </r>
  </si>
  <si>
    <t>Здоровье</t>
  </si>
  <si>
    <t>Умеет есть самостоятельно</t>
  </si>
  <si>
    <t>Приучен к опрятности (замечает непорядок в одежде, устраняет его при  небольшой помощи взрослых)</t>
  </si>
  <si>
    <t>Пользуется индивидуальными предметами   (носовым платком, салфеткой, расческой, полотенцем, горшком)</t>
  </si>
  <si>
    <t>Владеет простейшими навыками поведения во время еды, умывания</t>
  </si>
  <si>
    <t>Сорокина Екатерина Викторовна</t>
  </si>
  <si>
    <t>ср.результат</t>
  </si>
  <si>
    <t>ср. результат</t>
  </si>
  <si>
    <t xml:space="preserve">ср. результат </t>
  </si>
  <si>
    <t>ср.  Результат</t>
  </si>
  <si>
    <t>Слушание</t>
  </si>
  <si>
    <t>Пение</t>
  </si>
  <si>
    <t>Песенное творчество</t>
  </si>
  <si>
    <t>Музыкально-ритмичесике движения</t>
  </si>
  <si>
    <t>Развитие танцевально-игрового творчества</t>
  </si>
  <si>
    <t>Игра на детских музыкальных инструментах</t>
  </si>
  <si>
    <t>дети 3-4  лет жизни группы №1 общеразвивающей направленности</t>
  </si>
  <si>
    <t xml:space="preserve"> ОБЛАСТЬ ПОЗНАВАТЕЛЬНОЕ РАЗВИТИЕ</t>
  </si>
  <si>
    <t xml:space="preserve"> ОБЛАСТЬ  ХУДОЖЕСТВЕННО-ЭСТЕТИЧЕСКОЕ РАЗВИТИЕ</t>
  </si>
  <si>
    <t>КОНСТРУИРОВАНИЕ</t>
  </si>
  <si>
    <t xml:space="preserve"> </t>
  </si>
  <si>
    <t>середина года</t>
  </si>
  <si>
    <t xml:space="preserve">середина года </t>
  </si>
  <si>
    <t>уровень развития на середину учебного года</t>
  </si>
  <si>
    <t>результаты мониторинга на НАЧАЛО учебного года (Развитие речи)</t>
  </si>
  <si>
    <t>результаты мониторинга на НАЧАЛО учебного года (Чтение худ.лит-ры)</t>
  </si>
  <si>
    <t>результаты мониторинга на СЕРЕДИНУ учебного года (Развитие речи)</t>
  </si>
  <si>
    <t>результаты мониторинга на СЕРЕДИНУ учебного года (Чтение худ.лит-ры)</t>
  </si>
  <si>
    <t>результаты мониторинга на КОНЕЦ учебного года (Развитие речи)</t>
  </si>
  <si>
    <t>результаты мониторинга на КОНЕЦ учебного года (Чтение худ.лит-ры)</t>
  </si>
  <si>
    <t>2022-2023</t>
  </si>
  <si>
    <t>по результатам педагогической диагностики реализации общеобразовательной программы на начало 2022-2023 учебного года</t>
  </si>
  <si>
    <t>Количественный анализ достижений воспитанников 4 года жизни группы  №1 общеразвивающей направленности на начало 2022-2023 учебного года</t>
  </si>
  <si>
    <t>Освоение  общеобразовательной программы (области) в группе общеразвивающей  направленности для детей 4 года жизни №1 на начало  2022-2023 учебного года</t>
  </si>
  <si>
    <t>Освоение  общеобразовательной программы (разделы) в группе общеразвивающей  направленности для детей 4 года жизни №1 на начало  2022-2023 учебного года</t>
  </si>
  <si>
    <t>результаты мониторинга на НАЧАЛО учебного года (РЭМП)</t>
  </si>
  <si>
    <t>результаты мониторинга на СЕРЕДИНУ учебного года (РЭМП)</t>
  </si>
  <si>
    <t>результаты мониторинга на КОНЕЦ учебного года (РЭМП)</t>
  </si>
  <si>
    <t>результаты мониторинга на НАЧАЛО учебного года (Познавательное развитие)</t>
  </si>
  <si>
    <t>результаты мониторинга на СЕРЕДИНУ учебного года (Познавательное  развитие)</t>
  </si>
  <si>
    <t>результаты мониторинга на КОНЕЦ учебного года (Познавательное  развитие)</t>
  </si>
  <si>
    <t>результаты мониторинга на НАЧАЛО учебного года (Конструирование)</t>
  </si>
  <si>
    <t>результаты мониторинга на СЕРЕДИНУ учебного года (Конструирование)</t>
  </si>
  <si>
    <t>результаты мониторинга на КОНЕЦ учебного года (Конструирование)</t>
  </si>
  <si>
    <t>результаты мониторинга на НАЧАЛО учебного года (Игра)</t>
  </si>
  <si>
    <t>результаты мониторинга на СЕРЕДИНУ учебного года (игра)</t>
  </si>
  <si>
    <t>результаты мониторинга на КОНЕЦ учебного года (игра)</t>
  </si>
  <si>
    <t>результаты мониторинга на НАЧАЛО  учебного года (Труд)</t>
  </si>
  <si>
    <t>результаты мониторинга на НАЧАЛО  учебного года (ОБЖ)</t>
  </si>
  <si>
    <t>результаты мониторинга на СЕРЕДИНУ учебного года (Труд)</t>
  </si>
  <si>
    <t>результаты мониторинга на СЕРЕДИНУ учебного года (ОБЖ)</t>
  </si>
  <si>
    <t>результаты мониторинга на КОНЕЦ учебного года (Труд)</t>
  </si>
  <si>
    <t>результаты мониторинга на КОНЕЦ учебного года (ОБЖ)</t>
  </si>
  <si>
    <t>результаты мониторинга на НАЧАЛО  учебного года (ПБ)</t>
  </si>
  <si>
    <t>результаты мониторинга на СЕРЕДИНУ учебного года (ПБ)</t>
  </si>
  <si>
    <t>результаты мониторинга на КОНЕЦ учебного года (ПБ)</t>
  </si>
  <si>
    <t>результаты мониторинга на НАЧАЛО учебного года (Рисование)</t>
  </si>
  <si>
    <t>результаты мониторинга на НАЧАЛО учебного года (Лепка)</t>
  </si>
  <si>
    <t>результаты мониторинга на СЕРЕДИНУ учебного года (Рисование)</t>
  </si>
  <si>
    <t>результаты мониторинга на СЕРЕДИНУ учебного года (Лепка)</t>
  </si>
  <si>
    <t>результаты мониторинга на КОНЕЦ учебного года (Рисование)</t>
  </si>
  <si>
    <t>результаты мониторинга на КОНЕЦ учебного года (Лепка)</t>
  </si>
  <si>
    <t>результаты мониторинга на НАЧАЛО  учебного года (Аппликация)</t>
  </si>
  <si>
    <t>результаты мониторинга на СЕРЕДИНУ учебного года (Аппликация)</t>
  </si>
  <si>
    <t>результаты мониторинга на КОНЕЦ учебного года (Аппликация)</t>
  </si>
  <si>
    <t>результаты мониторинга на СЕРЕДИНУ учебного года</t>
  </si>
  <si>
    <t>результаты мониторинга на СЕРЕДИНУ учебного года (Музыка)</t>
  </si>
  <si>
    <t>по результатам педагогической диагностики реализации общеобразовательной программы на середину 2022-2023 учебного года</t>
  </si>
  <si>
    <t>определение уровня достижений воспитанников на середину учебного года</t>
  </si>
  <si>
    <t>Количественный анализ достижений воспитанников 4 года жизни группы  №1 общеразвивающей направленности на середину 2022-2023 учебного года</t>
  </si>
  <si>
    <t>Освоение  общеобразовательной программы (разделы) в группе общеразвивающей  направленности для детей 4 года жизни №1 на середину  2022-2023 учебного года</t>
  </si>
  <si>
    <t>Освоение  общеобразовательной программы (области) в группе общеразвивающей  направленности для детей 4 года жизни №1 на середину  2022-2023 учебного года</t>
  </si>
  <si>
    <t>Освоение  общеобразовательной программы (разделы) в группе общеразвивающей  направленности для детей 4 года жизни №1 на конец  2022-2023 учебного года</t>
  </si>
  <si>
    <t>Освоение  общеобразовательной программы (области) в группе общеразвивающей  направленности для детей 4 года жизни №1 на конец  2022-2023 учебного года</t>
  </si>
  <si>
    <t>Количественный анализ достижений воспитанников 4 года жизни группы №1 общеравивающей направленности на конец  2022-2023 учебного года</t>
  </si>
  <si>
    <t>по результатам педагогической диагностики реализации   общеобразовательной программы на конец 2022-2023 учебного года</t>
  </si>
  <si>
    <t>Индивидуальный маршрут развития детей   4 года жизни группы №1 общеразвивающей направленности в 2022-2023 учебном году</t>
  </si>
  <si>
    <t xml:space="preserve">А. Эмиль </t>
  </si>
  <si>
    <t xml:space="preserve">А. Эсма </t>
  </si>
  <si>
    <t xml:space="preserve">Г. Элина </t>
  </si>
  <si>
    <t>Г. Сафина</t>
  </si>
  <si>
    <t xml:space="preserve">Г. Эмилия </t>
  </si>
  <si>
    <t xml:space="preserve">Г. Степан </t>
  </si>
  <si>
    <t xml:space="preserve">Г. Надежда </t>
  </si>
  <si>
    <t xml:space="preserve">Д. Мохина </t>
  </si>
  <si>
    <t xml:space="preserve">Е. Платон </t>
  </si>
  <si>
    <t xml:space="preserve">Е. Ульяна </t>
  </si>
  <si>
    <t xml:space="preserve">И.  Аиша </t>
  </si>
  <si>
    <t xml:space="preserve">К. Зумурия </t>
  </si>
  <si>
    <t xml:space="preserve">К. Амалия </t>
  </si>
  <si>
    <t>К. Алексей</t>
  </si>
  <si>
    <t xml:space="preserve">К. Арина </t>
  </si>
  <si>
    <t>К. Никита</t>
  </si>
  <si>
    <t xml:space="preserve">К. Сергей </t>
  </si>
  <si>
    <t xml:space="preserve">Л. Алина </t>
  </si>
  <si>
    <t xml:space="preserve">М. Ролан </t>
  </si>
  <si>
    <t xml:space="preserve">Н. Артем </t>
  </si>
  <si>
    <t>П. Андрей</t>
  </si>
  <si>
    <t xml:space="preserve">С. Александр </t>
  </si>
  <si>
    <t xml:space="preserve">Ф. Мирон </t>
  </si>
  <si>
    <t xml:space="preserve">Х. Мухаммад </t>
  </si>
  <si>
    <t xml:space="preserve">Я. Артем </t>
  </si>
  <si>
    <t xml:space="preserve">Я. Николай </t>
  </si>
  <si>
    <t xml:space="preserve">Я. Василиса </t>
  </si>
  <si>
    <t xml:space="preserve">К. Есения </t>
  </si>
  <si>
    <t>Кузнецова  Ольга Яковлевна,</t>
  </si>
  <si>
    <t>средний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</si>
</sst>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[$-419]General"/>
  </numFmts>
  <fonts count="48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Arial"/>
      <family val="2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sz val="20"/>
      <name val="Arial"/>
      <family val="2"/>
      <charset val="204"/>
    </font>
    <font>
      <b/>
      <u/>
      <sz val="20"/>
      <name val="Arial"/>
      <family val="2"/>
      <charset val="204"/>
    </font>
    <font>
      <b/>
      <sz val="20"/>
      <name val="Arial"/>
      <family val="2"/>
      <charset val="204"/>
    </font>
    <font>
      <u/>
      <sz val="20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color indexed="10"/>
      <name val="Times New Roman"/>
      <family val="1"/>
      <charset val="204"/>
    </font>
    <font>
      <b/>
      <sz val="20"/>
      <color indexed="3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name val="Arial"/>
      <family val="2"/>
      <charset val="204"/>
    </font>
    <font>
      <sz val="18"/>
      <color indexed="8"/>
      <name val="Times New Roman"/>
      <family val="1"/>
      <charset val="204"/>
    </font>
    <font>
      <b/>
      <sz val="18"/>
      <name val="Arial"/>
      <family val="2"/>
      <charset val="204"/>
    </font>
    <font>
      <b/>
      <sz val="18"/>
      <color indexed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sz val="26"/>
      <name val="Times New Roman"/>
      <family val="1"/>
      <charset val="204"/>
    </font>
    <font>
      <b/>
      <sz val="26"/>
      <name val="Times New Roman"/>
      <family val="1"/>
      <charset val="204"/>
    </font>
    <font>
      <b/>
      <u/>
      <sz val="26"/>
      <name val="Times New Roman"/>
      <family val="1"/>
      <charset val="204"/>
    </font>
    <font>
      <u/>
      <sz val="26"/>
      <name val="Times New Roman"/>
      <family val="1"/>
      <charset val="204"/>
    </font>
    <font>
      <b/>
      <i/>
      <sz val="26"/>
      <name val="Times New Roman"/>
      <family val="1"/>
      <charset val="204"/>
    </font>
    <font>
      <b/>
      <sz val="26"/>
      <color indexed="10"/>
      <name val="Times New Roman"/>
      <family val="1"/>
      <charset val="204"/>
    </font>
    <font>
      <b/>
      <sz val="26"/>
      <color indexed="36"/>
      <name val="Times New Roman"/>
      <family val="1"/>
      <charset val="204"/>
    </font>
    <font>
      <sz val="26"/>
      <name val="Arial"/>
      <family val="2"/>
      <charset val="204"/>
    </font>
    <font>
      <sz val="10"/>
      <name val="Arial"/>
      <family val="2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0"/>
      <color theme="1"/>
      <name val="Arial1"/>
      <charset val="204"/>
    </font>
    <font>
      <b/>
      <sz val="12"/>
      <color rgb="FFFF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46" fillId="0" borderId="0"/>
    <xf numFmtId="0" fontId="41" fillId="0" borderId="0"/>
    <xf numFmtId="0" fontId="41" fillId="0" borderId="0"/>
  </cellStyleXfs>
  <cellXfs count="105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/>
    <xf numFmtId="164" fontId="2" fillId="0" borderId="0" xfId="0" applyNumberFormat="1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8" fillId="8" borderId="14" xfId="0" applyFont="1" applyFill="1" applyBorder="1" applyAlignment="1">
      <alignment horizontal="center" vertical="center" wrapText="1"/>
    </xf>
    <xf numFmtId="0" fontId="8" fillId="8" borderId="30" xfId="0" applyFont="1" applyFill="1" applyBorder="1" applyAlignment="1">
      <alignment horizontal="center" vertical="center" wrapText="1"/>
    </xf>
    <xf numFmtId="0" fontId="8" fillId="8" borderId="39" xfId="0" applyFont="1" applyFill="1" applyBorder="1" applyAlignment="1">
      <alignment horizontal="center" vertical="center" wrapText="1"/>
    </xf>
    <xf numFmtId="0" fontId="8" fillId="8" borderId="5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right"/>
    </xf>
    <xf numFmtId="0" fontId="8" fillId="5" borderId="16" xfId="0" applyFont="1" applyFill="1" applyBorder="1" applyAlignment="1">
      <alignment horizontal="center" vertical="top" wrapText="1"/>
    </xf>
    <xf numFmtId="0" fontId="8" fillId="5" borderId="26" xfId="0" applyFont="1" applyFill="1" applyBorder="1" applyAlignment="1">
      <alignment horizontal="center" vertical="top" wrapText="1"/>
    </xf>
    <xf numFmtId="0" fontId="8" fillId="5" borderId="27" xfId="0" applyFont="1" applyFill="1" applyBorder="1" applyAlignment="1">
      <alignment horizontal="center" vertical="top" wrapText="1"/>
    </xf>
    <xf numFmtId="0" fontId="8" fillId="5" borderId="25" xfId="0" applyFont="1" applyFill="1" applyBorder="1" applyAlignment="1">
      <alignment horizontal="center" vertical="top" wrapText="1"/>
    </xf>
    <xf numFmtId="0" fontId="8" fillId="6" borderId="40" xfId="0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5" borderId="43" xfId="0" applyFont="1" applyFill="1" applyBorder="1" applyAlignment="1">
      <alignment horizontal="center" vertical="top"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3" borderId="0" xfId="0" applyFont="1" applyFill="1" applyBorder="1" applyAlignment="1"/>
    <xf numFmtId="0" fontId="17" fillId="0" borderId="0" xfId="0" applyFont="1"/>
    <xf numFmtId="0" fontId="13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right" vertical="center"/>
    </xf>
    <xf numFmtId="0" fontId="18" fillId="3" borderId="5" xfId="0" applyFont="1" applyFill="1" applyBorder="1"/>
    <xf numFmtId="0" fontId="19" fillId="0" borderId="0" xfId="0" applyFont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9" fillId="0" borderId="0" xfId="0" applyFont="1"/>
    <xf numFmtId="0" fontId="13" fillId="0" borderId="0" xfId="0" applyFont="1" applyAlignment="1">
      <alignment vertical="top" wrapText="1"/>
    </xf>
    <xf numFmtId="0" fontId="13" fillId="3" borderId="0" xfId="0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21" fillId="0" borderId="60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center" wrapText="1"/>
    </xf>
    <xf numFmtId="0" fontId="17" fillId="3" borderId="0" xfId="0" applyFont="1" applyFill="1"/>
    <xf numFmtId="0" fontId="13" fillId="0" borderId="59" xfId="0" applyFont="1" applyBorder="1" applyAlignment="1">
      <alignment horizontal="center" vertical="center"/>
    </xf>
    <xf numFmtId="1" fontId="13" fillId="0" borderId="27" xfId="0" applyNumberFormat="1" applyFont="1" applyBorder="1" applyAlignment="1">
      <alignment horizontal="center" vertical="center"/>
    </xf>
    <xf numFmtId="1" fontId="13" fillId="0" borderId="16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/>
    <xf numFmtId="0" fontId="13" fillId="0" borderId="0" xfId="0" applyFont="1" applyAlignment="1">
      <alignment horizontal="center" vertical="center" wrapText="1"/>
    </xf>
    <xf numFmtId="1" fontId="13" fillId="0" borderId="47" xfId="0" applyNumberFormat="1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 wrapText="1"/>
    </xf>
    <xf numFmtId="1" fontId="13" fillId="0" borderId="43" xfId="0" applyNumberFormat="1" applyFont="1" applyBorder="1" applyAlignment="1">
      <alignment horizontal="center" vertical="center"/>
    </xf>
    <xf numFmtId="1" fontId="13" fillId="7" borderId="19" xfId="0" applyNumberFormat="1" applyFont="1" applyFill="1" applyBorder="1" applyAlignment="1">
      <alignment horizontal="center" vertical="center"/>
    </xf>
    <xf numFmtId="0" fontId="13" fillId="7" borderId="33" xfId="0" applyFont="1" applyFill="1" applyBorder="1" applyAlignment="1">
      <alignment horizontal="center" vertical="center"/>
    </xf>
    <xf numFmtId="1" fontId="24" fillId="7" borderId="62" xfId="0" applyNumberFormat="1" applyFont="1" applyFill="1" applyBorder="1" applyAlignment="1">
      <alignment horizontal="center" vertical="center"/>
    </xf>
    <xf numFmtId="1" fontId="13" fillId="7" borderId="17" xfId="0" applyNumberFormat="1" applyFont="1" applyFill="1" applyBorder="1" applyAlignment="1">
      <alignment horizontal="center" vertical="center"/>
    </xf>
    <xf numFmtId="9" fontId="23" fillId="7" borderId="49" xfId="0" applyNumberFormat="1" applyFont="1" applyFill="1" applyBorder="1" applyAlignment="1">
      <alignment horizontal="center" vertical="center"/>
    </xf>
    <xf numFmtId="0" fontId="13" fillId="7" borderId="54" xfId="0" applyFont="1" applyFill="1" applyBorder="1" applyAlignment="1">
      <alignment horizontal="center" vertical="center"/>
    </xf>
    <xf numFmtId="0" fontId="13" fillId="7" borderId="52" xfId="0" applyFont="1" applyFill="1" applyBorder="1" applyAlignment="1">
      <alignment horizontal="center" vertical="center"/>
    </xf>
    <xf numFmtId="1" fontId="13" fillId="7" borderId="13" xfId="0" applyNumberFormat="1" applyFont="1" applyFill="1" applyBorder="1" applyAlignment="1">
      <alignment horizontal="center" vertical="center"/>
    </xf>
    <xf numFmtId="1" fontId="13" fillId="7" borderId="10" xfId="0" applyNumberFormat="1" applyFont="1" applyFill="1" applyBorder="1" applyAlignment="1">
      <alignment horizontal="center" vertical="center"/>
    </xf>
    <xf numFmtId="0" fontId="16" fillId="0" borderId="0" xfId="0" applyFont="1"/>
    <xf numFmtId="0" fontId="27" fillId="0" borderId="0" xfId="0" applyFont="1"/>
    <xf numFmtId="0" fontId="15" fillId="0" borderId="0" xfId="0" applyFont="1"/>
    <xf numFmtId="0" fontId="16" fillId="2" borderId="2" xfId="0" applyFont="1" applyFill="1" applyBorder="1" applyAlignment="1">
      <alignment horizontal="right"/>
    </xf>
    <xf numFmtId="0" fontId="26" fillId="0" borderId="0" xfId="0" applyFont="1"/>
    <xf numFmtId="0" fontId="15" fillId="3" borderId="0" xfId="0" applyFont="1" applyFill="1" applyBorder="1" applyAlignment="1" applyProtection="1">
      <alignment horizontal="center"/>
      <protection locked="0"/>
    </xf>
    <xf numFmtId="0" fontId="30" fillId="0" borderId="33" xfId="0" applyFont="1" applyBorder="1" applyAlignment="1">
      <alignment horizontal="center" vertical="top"/>
    </xf>
    <xf numFmtId="0" fontId="11" fillId="0" borderId="35" xfId="0" applyFont="1" applyBorder="1" applyAlignment="1">
      <alignment horizontal="center" vertical="top"/>
    </xf>
    <xf numFmtId="0" fontId="11" fillId="0" borderId="33" xfId="0" applyFont="1" applyBorder="1" applyAlignment="1">
      <alignment horizontal="center" vertical="top"/>
    </xf>
    <xf numFmtId="0" fontId="30" fillId="0" borderId="34" xfId="0" applyFont="1" applyBorder="1" applyAlignment="1">
      <alignment horizontal="center" vertical="top"/>
    </xf>
    <xf numFmtId="0" fontId="11" fillId="0" borderId="34" xfId="0" applyFont="1" applyBorder="1" applyAlignment="1">
      <alignment horizontal="center" vertical="top"/>
    </xf>
    <xf numFmtId="0" fontId="30" fillId="0" borderId="36" xfId="0" applyFont="1" applyBorder="1" applyAlignment="1">
      <alignment horizontal="center" vertical="top"/>
    </xf>
    <xf numFmtId="0" fontId="30" fillId="0" borderId="37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center"/>
    </xf>
    <xf numFmtId="0" fontId="8" fillId="0" borderId="0" xfId="0" applyFont="1"/>
    <xf numFmtId="0" fontId="10" fillId="0" borderId="1" xfId="0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/>
    <xf numFmtId="0" fontId="12" fillId="0" borderId="0" xfId="0" applyFont="1" applyAlignment="1"/>
    <xf numFmtId="0" fontId="26" fillId="5" borderId="0" xfId="0" applyFont="1" applyFill="1" applyBorder="1" applyAlignment="1">
      <alignment vertical="center"/>
    </xf>
    <xf numFmtId="0" fontId="16" fillId="5" borderId="0" xfId="0" applyFont="1" applyFill="1" applyBorder="1"/>
    <xf numFmtId="0" fontId="26" fillId="5" borderId="0" xfId="0" applyFont="1" applyFill="1" applyBorder="1" applyAlignment="1"/>
    <xf numFmtId="0" fontId="15" fillId="5" borderId="0" xfId="0" applyFont="1" applyFill="1"/>
    <xf numFmtId="0" fontId="16" fillId="5" borderId="0" xfId="0" applyFont="1" applyFill="1" applyBorder="1" applyAlignment="1">
      <alignment horizontal="right"/>
    </xf>
    <xf numFmtId="0" fontId="30" fillId="0" borderId="19" xfId="0" applyFont="1" applyBorder="1" applyAlignment="1">
      <alignment horizontal="center" vertical="top"/>
    </xf>
    <xf numFmtId="0" fontId="30" fillId="0" borderId="30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1" fillId="0" borderId="24" xfId="0" applyFont="1" applyBorder="1" applyAlignment="1">
      <alignment horizontal="center" vertical="top"/>
    </xf>
    <xf numFmtId="0" fontId="30" fillId="0" borderId="64" xfId="0" applyFont="1" applyBorder="1" applyAlignment="1">
      <alignment horizontal="center" vertical="top"/>
    </xf>
    <xf numFmtId="0" fontId="11" fillId="0" borderId="64" xfId="0" applyFont="1" applyBorder="1" applyAlignment="1">
      <alignment horizontal="center" vertical="top"/>
    </xf>
    <xf numFmtId="0" fontId="30" fillId="3" borderId="62" xfId="0" applyFont="1" applyFill="1" applyBorder="1" applyAlignment="1">
      <alignment horizontal="center" vertical="top"/>
    </xf>
    <xf numFmtId="0" fontId="30" fillId="3" borderId="55" xfId="0" applyFont="1" applyFill="1" applyBorder="1" applyAlignment="1">
      <alignment horizontal="center" vertical="top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9" fontId="23" fillId="7" borderId="48" xfId="0" applyNumberFormat="1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right"/>
    </xf>
    <xf numFmtId="165" fontId="23" fillId="7" borderId="20" xfId="0" applyNumberFormat="1" applyFont="1" applyFill="1" applyBorder="1" applyAlignment="1">
      <alignment horizontal="center" vertical="center"/>
    </xf>
    <xf numFmtId="165" fontId="23" fillId="0" borderId="47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0" xfId="0" applyFont="1"/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4" fillId="3" borderId="0" xfId="0" applyFont="1" applyFill="1" applyBorder="1" applyAlignment="1"/>
    <xf numFmtId="0" fontId="34" fillId="0" borderId="0" xfId="0" applyFont="1" applyAlignment="1">
      <alignment horizontal="left" vertical="center"/>
    </xf>
    <xf numFmtId="0" fontId="34" fillId="2" borderId="1" xfId="0" applyFont="1" applyFill="1" applyBorder="1" applyAlignment="1">
      <alignment horizontal="right" vertical="center"/>
    </xf>
    <xf numFmtId="0" fontId="35" fillId="3" borderId="5" xfId="0" applyFont="1" applyFill="1" applyBorder="1"/>
    <xf numFmtId="0" fontId="34" fillId="0" borderId="0" xfId="0" applyFont="1" applyAlignment="1">
      <alignment horizontal="center"/>
    </xf>
    <xf numFmtId="0" fontId="34" fillId="3" borderId="0" xfId="0" applyFont="1" applyFill="1" applyBorder="1" applyAlignment="1">
      <alignment horizontal="center"/>
    </xf>
    <xf numFmtId="0" fontId="34" fillId="0" borderId="0" xfId="0" applyFont="1"/>
    <xf numFmtId="0" fontId="34" fillId="0" borderId="0" xfId="0" applyFont="1" applyAlignment="1">
      <alignment vertical="top" wrapText="1"/>
    </xf>
    <xf numFmtId="0" fontId="34" fillId="3" borderId="0" xfId="0" applyFont="1" applyFill="1" applyBorder="1" applyAlignment="1">
      <alignment horizontal="center" wrapText="1"/>
    </xf>
    <xf numFmtId="0" fontId="34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0" fontId="33" fillId="0" borderId="0" xfId="0" applyFont="1" applyBorder="1"/>
    <xf numFmtId="0" fontId="33" fillId="0" borderId="0" xfId="0" applyFont="1" applyBorder="1" applyAlignment="1">
      <alignment horizontal="center"/>
    </xf>
    <xf numFmtId="0" fontId="37" fillId="0" borderId="60" xfId="0" applyFont="1" applyBorder="1" applyAlignment="1">
      <alignment horizontal="center" vertical="center" wrapText="1"/>
    </xf>
    <xf numFmtId="0" fontId="37" fillId="0" borderId="61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6" xfId="0" applyFont="1" applyBorder="1" applyAlignment="1">
      <alignment horizontal="center" vertical="top" wrapText="1"/>
    </xf>
    <xf numFmtId="0" fontId="37" fillId="0" borderId="16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top" wrapText="1"/>
    </xf>
    <xf numFmtId="0" fontId="37" fillId="0" borderId="13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top" wrapText="1"/>
    </xf>
    <xf numFmtId="0" fontId="37" fillId="0" borderId="41" xfId="0" applyFont="1" applyBorder="1" applyAlignment="1">
      <alignment horizontal="center" vertical="center" wrapText="1"/>
    </xf>
    <xf numFmtId="0" fontId="37" fillId="0" borderId="48" xfId="0" applyFont="1" applyBorder="1" applyAlignment="1">
      <alignment horizontal="center" vertical="center" wrapText="1"/>
    </xf>
    <xf numFmtId="0" fontId="34" fillId="8" borderId="64" xfId="0" applyFont="1" applyFill="1" applyBorder="1" applyAlignment="1">
      <alignment horizontal="center" vertical="center"/>
    </xf>
    <xf numFmtId="1" fontId="34" fillId="8" borderId="61" xfId="0" applyNumberFormat="1" applyFont="1" applyFill="1" applyBorder="1" applyAlignment="1">
      <alignment horizontal="center" vertical="center"/>
    </xf>
    <xf numFmtId="1" fontId="34" fillId="8" borderId="6" xfId="0" applyNumberFormat="1" applyFont="1" applyFill="1" applyBorder="1" applyAlignment="1">
      <alignment horizontal="center" vertical="center"/>
    </xf>
    <xf numFmtId="9" fontId="38" fillId="8" borderId="5" xfId="0" applyNumberFormat="1" applyFont="1" applyFill="1" applyBorder="1" applyAlignment="1">
      <alignment horizontal="center" vertical="center"/>
    </xf>
    <xf numFmtId="1" fontId="34" fillId="8" borderId="7" xfId="0" applyNumberFormat="1" applyFont="1" applyFill="1" applyBorder="1" applyAlignment="1">
      <alignment horizontal="center" vertical="center"/>
    </xf>
    <xf numFmtId="9" fontId="38" fillId="8" borderId="8" xfId="0" applyNumberFormat="1" applyFont="1" applyFill="1" applyBorder="1" applyAlignment="1">
      <alignment horizontal="center" vertical="center"/>
    </xf>
    <xf numFmtId="1" fontId="39" fillId="8" borderId="14" xfId="0" applyNumberFormat="1" applyFont="1" applyFill="1" applyBorder="1" applyAlignment="1">
      <alignment horizontal="center" vertical="center"/>
    </xf>
    <xf numFmtId="1" fontId="39" fillId="8" borderId="7" xfId="0" applyNumberFormat="1" applyFont="1" applyFill="1" applyBorder="1" applyAlignment="1">
      <alignment horizontal="center" vertical="center"/>
    </xf>
    <xf numFmtId="1" fontId="34" fillId="8" borderId="34" xfId="0" applyNumberFormat="1" applyFont="1" applyFill="1" applyBorder="1" applyAlignment="1">
      <alignment horizontal="center" vertical="center"/>
    </xf>
    <xf numFmtId="1" fontId="34" fillId="8" borderId="28" xfId="0" applyNumberFormat="1" applyFont="1" applyFill="1" applyBorder="1" applyAlignment="1">
      <alignment horizontal="center" vertical="center"/>
    </xf>
    <xf numFmtId="9" fontId="38" fillId="8" borderId="2" xfId="0" applyNumberFormat="1" applyFont="1" applyFill="1" applyBorder="1" applyAlignment="1">
      <alignment horizontal="center" vertical="center"/>
    </xf>
    <xf numFmtId="1" fontId="34" fillId="8" borderId="30" xfId="0" applyNumberFormat="1" applyFont="1" applyFill="1" applyBorder="1" applyAlignment="1">
      <alignment horizontal="center" vertical="center"/>
    </xf>
    <xf numFmtId="9" fontId="38" fillId="8" borderId="24" xfId="0" applyNumberFormat="1" applyFont="1" applyFill="1" applyBorder="1" applyAlignment="1">
      <alignment horizontal="center" vertical="center"/>
    </xf>
    <xf numFmtId="1" fontId="39" fillId="8" borderId="30" xfId="0" applyNumberFormat="1" applyFont="1" applyFill="1" applyBorder="1" applyAlignment="1">
      <alignment horizontal="center" vertical="center"/>
    </xf>
    <xf numFmtId="0" fontId="33" fillId="3" borderId="0" xfId="0" applyFont="1" applyFill="1"/>
    <xf numFmtId="0" fontId="34" fillId="7" borderId="33" xfId="0" applyFont="1" applyFill="1" applyBorder="1" applyAlignment="1">
      <alignment horizontal="center" vertical="center"/>
    </xf>
    <xf numFmtId="1" fontId="34" fillId="7" borderId="33" xfId="0" applyNumberFormat="1" applyFont="1" applyFill="1" applyBorder="1" applyAlignment="1">
      <alignment horizontal="center" vertical="center"/>
    </xf>
    <xf numFmtId="1" fontId="34" fillId="7" borderId="17" xfId="0" applyNumberFormat="1" applyFont="1" applyFill="1" applyBorder="1" applyAlignment="1">
      <alignment horizontal="center" vertical="center"/>
    </xf>
    <xf numFmtId="9" fontId="38" fillId="7" borderId="18" xfId="0" applyNumberFormat="1" applyFont="1" applyFill="1" applyBorder="1" applyAlignment="1">
      <alignment horizontal="center" vertical="center"/>
    </xf>
    <xf numFmtId="1" fontId="34" fillId="7" borderId="19" xfId="0" applyNumberFormat="1" applyFont="1" applyFill="1" applyBorder="1" applyAlignment="1">
      <alignment horizontal="center" vertical="center"/>
    </xf>
    <xf numFmtId="9" fontId="38" fillId="7" borderId="20" xfId="0" applyNumberFormat="1" applyFont="1" applyFill="1" applyBorder="1" applyAlignment="1">
      <alignment horizontal="center" vertical="center"/>
    </xf>
    <xf numFmtId="1" fontId="34" fillId="7" borderId="36" xfId="0" applyNumberFormat="1" applyFont="1" applyFill="1" applyBorder="1" applyAlignment="1">
      <alignment horizontal="center" vertical="center"/>
    </xf>
    <xf numFmtId="1" fontId="39" fillId="7" borderId="19" xfId="0" applyNumberFormat="1" applyFont="1" applyFill="1" applyBorder="1" applyAlignment="1">
      <alignment horizontal="center" vertical="center"/>
    </xf>
    <xf numFmtId="1" fontId="34" fillId="0" borderId="42" xfId="0" applyNumberFormat="1" applyFont="1" applyBorder="1" applyAlignment="1">
      <alignment horizontal="center" vertical="center"/>
    </xf>
    <xf numFmtId="9" fontId="38" fillId="0" borderId="11" xfId="0" applyNumberFormat="1" applyFont="1" applyBorder="1" applyAlignment="1">
      <alignment horizontal="center" vertical="center"/>
    </xf>
    <xf numFmtId="9" fontId="38" fillId="0" borderId="49" xfId="0" applyNumberFormat="1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40" fillId="0" borderId="0" xfId="0" applyFont="1" applyBorder="1"/>
    <xf numFmtId="0" fontId="40" fillId="0" borderId="0" xfId="0" applyFont="1" applyAlignment="1">
      <alignment horizontal="center"/>
    </xf>
    <xf numFmtId="0" fontId="40" fillId="0" borderId="0" xfId="0" applyFont="1"/>
    <xf numFmtId="0" fontId="40" fillId="0" borderId="0" xfId="0" applyFont="1" applyAlignment="1">
      <alignment vertical="center"/>
    </xf>
    <xf numFmtId="0" fontId="34" fillId="8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1" fontId="34" fillId="0" borderId="1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top" wrapText="1"/>
    </xf>
    <xf numFmtId="0" fontId="21" fillId="0" borderId="29" xfId="0" applyFont="1" applyBorder="1" applyAlignment="1">
      <alignment horizontal="center" vertical="center" wrapText="1"/>
    </xf>
    <xf numFmtId="1" fontId="13" fillId="7" borderId="6" xfId="0" applyNumberFormat="1" applyFont="1" applyFill="1" applyBorder="1" applyAlignment="1">
      <alignment horizontal="center" vertical="center"/>
    </xf>
    <xf numFmtId="1" fontId="13" fillId="7" borderId="7" xfId="0" applyNumberFormat="1" applyFont="1" applyFill="1" applyBorder="1" applyAlignment="1">
      <alignment horizontal="center" vertical="center"/>
    </xf>
    <xf numFmtId="1" fontId="13" fillId="10" borderId="10" xfId="0" applyNumberFormat="1" applyFont="1" applyFill="1" applyBorder="1" applyAlignment="1">
      <alignment horizontal="center" vertical="center" wrapText="1"/>
    </xf>
    <xf numFmtId="1" fontId="13" fillId="7" borderId="51" xfId="0" applyNumberFormat="1" applyFont="1" applyFill="1" applyBorder="1" applyAlignment="1">
      <alignment horizontal="center" vertical="center"/>
    </xf>
    <xf numFmtId="9" fontId="23" fillId="7" borderId="50" xfId="0" applyNumberFormat="1" applyFont="1" applyFill="1" applyBorder="1" applyAlignment="1">
      <alignment horizontal="center" vertical="center"/>
    </xf>
    <xf numFmtId="1" fontId="13" fillId="7" borderId="56" xfId="0" applyNumberFormat="1" applyFont="1" applyFill="1" applyBorder="1" applyAlignment="1">
      <alignment horizontal="center" vertical="center"/>
    </xf>
    <xf numFmtId="9" fontId="23" fillId="7" borderId="52" xfId="0" applyNumberFormat="1" applyFont="1" applyFill="1" applyBorder="1" applyAlignment="1">
      <alignment horizontal="center" vertical="center"/>
    </xf>
    <xf numFmtId="1" fontId="13" fillId="9" borderId="51" xfId="0" applyNumberFormat="1" applyFont="1" applyFill="1" applyBorder="1" applyAlignment="1">
      <alignment horizontal="center" vertical="center" wrapText="1"/>
    </xf>
    <xf numFmtId="9" fontId="23" fillId="9" borderId="48" xfId="0" applyNumberFormat="1" applyFont="1" applyFill="1" applyBorder="1" applyAlignment="1">
      <alignment horizontal="center" vertical="center" wrapText="1"/>
    </xf>
    <xf numFmtId="9" fontId="23" fillId="9" borderId="50" xfId="0" applyNumberFormat="1" applyFont="1" applyFill="1" applyBorder="1" applyAlignment="1">
      <alignment horizontal="center" vertical="center" wrapText="1"/>
    </xf>
    <xf numFmtId="1" fontId="13" fillId="9" borderId="13" xfId="0" applyNumberFormat="1" applyFont="1" applyFill="1" applyBorder="1" applyAlignment="1">
      <alignment horizontal="center" vertical="center"/>
    </xf>
    <xf numFmtId="1" fontId="13" fillId="9" borderId="56" xfId="0" applyNumberFormat="1" applyFont="1" applyFill="1" applyBorder="1" applyAlignment="1">
      <alignment horizontal="center" vertical="center" wrapText="1"/>
    </xf>
    <xf numFmtId="9" fontId="23" fillId="9" borderId="49" xfId="0" applyNumberFormat="1" applyFont="1" applyFill="1" applyBorder="1" applyAlignment="1">
      <alignment horizontal="center" vertical="center" wrapText="1"/>
    </xf>
    <xf numFmtId="9" fontId="23" fillId="9" borderId="52" xfId="0" applyNumberFormat="1" applyFont="1" applyFill="1" applyBorder="1" applyAlignment="1">
      <alignment horizontal="center" vertical="center" wrapText="1"/>
    </xf>
    <xf numFmtId="1" fontId="13" fillId="9" borderId="10" xfId="0" applyNumberFormat="1" applyFont="1" applyFill="1" applyBorder="1" applyAlignment="1">
      <alignment horizontal="center" vertical="center"/>
    </xf>
    <xf numFmtId="0" fontId="13" fillId="11" borderId="64" xfId="0" applyFont="1" applyFill="1" applyBorder="1" applyAlignment="1">
      <alignment horizontal="center" vertical="center"/>
    </xf>
    <xf numFmtId="1" fontId="24" fillId="11" borderId="35" xfId="0" applyNumberFormat="1" applyFont="1" applyFill="1" applyBorder="1" applyAlignment="1">
      <alignment horizontal="center" vertical="center"/>
    </xf>
    <xf numFmtId="1" fontId="13" fillId="11" borderId="14" xfId="0" applyNumberFormat="1" applyFont="1" applyFill="1" applyBorder="1" applyAlignment="1">
      <alignment horizontal="center" vertical="center"/>
    </xf>
    <xf numFmtId="165" fontId="23" fillId="11" borderId="15" xfId="0" applyNumberFormat="1" applyFont="1" applyFill="1" applyBorder="1" applyAlignment="1">
      <alignment horizontal="center" vertical="center"/>
    </xf>
    <xf numFmtId="1" fontId="13" fillId="11" borderId="39" xfId="0" applyNumberFormat="1" applyFont="1" applyFill="1" applyBorder="1" applyAlignment="1">
      <alignment horizontal="center" vertical="center"/>
    </xf>
    <xf numFmtId="0" fontId="23" fillId="11" borderId="0" xfId="0" applyFont="1" applyFill="1" applyBorder="1" applyAlignment="1">
      <alignment vertical="center" wrapText="1"/>
    </xf>
    <xf numFmtId="0" fontId="23" fillId="11" borderId="5" xfId="0" applyFont="1" applyFill="1" applyBorder="1" applyAlignment="1">
      <alignment vertical="center" wrapText="1"/>
    </xf>
    <xf numFmtId="1" fontId="13" fillId="11" borderId="7" xfId="0" applyNumberFormat="1" applyFont="1" applyFill="1" applyBorder="1" applyAlignment="1">
      <alignment horizontal="center" vertical="center"/>
    </xf>
    <xf numFmtId="9" fontId="23" fillId="11" borderId="9" xfId="0" applyNumberFormat="1" applyFont="1" applyFill="1" applyBorder="1" applyAlignment="1">
      <alignment horizontal="center" vertical="center" wrapText="1"/>
    </xf>
    <xf numFmtId="9" fontId="23" fillId="7" borderId="9" xfId="0" applyNumberFormat="1" applyFont="1" applyFill="1" applyBorder="1" applyAlignment="1">
      <alignment horizontal="center" vertical="center" wrapText="1"/>
    </xf>
    <xf numFmtId="1" fontId="13" fillId="7" borderId="0" xfId="0" applyNumberFormat="1" applyFont="1" applyFill="1" applyBorder="1" applyAlignment="1">
      <alignment horizontal="center" vertical="center" wrapText="1"/>
    </xf>
    <xf numFmtId="9" fontId="23" fillId="7" borderId="5" xfId="0" applyNumberFormat="1" applyFont="1" applyFill="1" applyBorder="1" applyAlignment="1">
      <alignment horizontal="center" vertical="center" wrapText="1"/>
    </xf>
    <xf numFmtId="0" fontId="23" fillId="12" borderId="0" xfId="0" applyFont="1" applyFill="1" applyBorder="1" applyAlignment="1">
      <alignment vertical="center" wrapText="1"/>
    </xf>
    <xf numFmtId="0" fontId="23" fillId="12" borderId="5" xfId="0" applyFont="1" applyFill="1" applyBorder="1" applyAlignment="1">
      <alignment vertical="center" wrapText="1"/>
    </xf>
    <xf numFmtId="1" fontId="13" fillId="12" borderId="7" xfId="0" applyNumberFormat="1" applyFont="1" applyFill="1" applyBorder="1" applyAlignment="1">
      <alignment horizontal="center" vertical="center"/>
    </xf>
    <xf numFmtId="9" fontId="23" fillId="12" borderId="9" xfId="0" applyNumberFormat="1" applyFont="1" applyFill="1" applyBorder="1" applyAlignment="1">
      <alignment horizontal="center" vertical="center" wrapText="1"/>
    </xf>
    <xf numFmtId="1" fontId="13" fillId="12" borderId="0" xfId="0" applyNumberFormat="1" applyFont="1" applyFill="1" applyBorder="1" applyAlignment="1">
      <alignment horizontal="center" vertical="center" wrapText="1"/>
    </xf>
    <xf numFmtId="9" fontId="23" fillId="12" borderId="5" xfId="0" applyNumberFormat="1" applyFont="1" applyFill="1" applyBorder="1" applyAlignment="1">
      <alignment horizontal="center" vertical="center" wrapText="1"/>
    </xf>
    <xf numFmtId="0" fontId="13" fillId="7" borderId="34" xfId="0" applyFont="1" applyFill="1" applyBorder="1" applyAlignment="1">
      <alignment horizontal="center" vertical="center"/>
    </xf>
    <xf numFmtId="1" fontId="24" fillId="7" borderId="55" xfId="0" applyNumberFormat="1" applyFont="1" applyFill="1" applyBorder="1" applyAlignment="1">
      <alignment horizontal="center" vertical="center"/>
    </xf>
    <xf numFmtId="1" fontId="13" fillId="7" borderId="30" xfId="0" applyNumberFormat="1" applyFont="1" applyFill="1" applyBorder="1" applyAlignment="1">
      <alignment horizontal="center" vertical="center"/>
    </xf>
    <xf numFmtId="165" fontId="23" fillId="7" borderId="24" xfId="0" applyNumberFormat="1" applyFont="1" applyFill="1" applyBorder="1" applyAlignment="1">
      <alignment horizontal="center" vertical="center"/>
    </xf>
    <xf numFmtId="1" fontId="13" fillId="7" borderId="28" xfId="0" applyNumberFormat="1" applyFont="1" applyFill="1" applyBorder="1" applyAlignment="1">
      <alignment horizontal="center" vertical="center"/>
    </xf>
    <xf numFmtId="0" fontId="13" fillId="8" borderId="34" xfId="0" applyFont="1" applyFill="1" applyBorder="1" applyAlignment="1">
      <alignment horizontal="center" vertical="center"/>
    </xf>
    <xf numFmtId="1" fontId="24" fillId="8" borderId="55" xfId="0" applyNumberFormat="1" applyFont="1" applyFill="1" applyBorder="1" applyAlignment="1">
      <alignment horizontal="center" vertical="center"/>
    </xf>
    <xf numFmtId="1" fontId="13" fillId="8" borderId="30" xfId="0" applyNumberFormat="1" applyFont="1" applyFill="1" applyBorder="1" applyAlignment="1">
      <alignment horizontal="center" vertical="center"/>
    </xf>
    <xf numFmtId="1" fontId="13" fillId="8" borderId="28" xfId="0" applyNumberFormat="1" applyFont="1" applyFill="1" applyBorder="1" applyAlignment="1">
      <alignment horizontal="center" vertical="center"/>
    </xf>
    <xf numFmtId="1" fontId="13" fillId="7" borderId="7" xfId="0" applyNumberFormat="1" applyFont="1" applyFill="1" applyBorder="1" applyAlignment="1">
      <alignment horizontal="center" vertical="center" wrapText="1"/>
    </xf>
    <xf numFmtId="0" fontId="13" fillId="9" borderId="46" xfId="0" applyFont="1" applyFill="1" applyBorder="1" applyAlignment="1">
      <alignment horizontal="center" vertical="center"/>
    </xf>
    <xf numFmtId="1" fontId="24" fillId="9" borderId="56" xfId="0" applyNumberFormat="1" applyFont="1" applyFill="1" applyBorder="1" applyAlignment="1">
      <alignment horizontal="center" vertical="center"/>
    </xf>
    <xf numFmtId="165" fontId="23" fillId="9" borderId="11" xfId="0" applyNumberFormat="1" applyFont="1" applyFill="1" applyBorder="1" applyAlignment="1">
      <alignment horizontal="center" vertical="center"/>
    </xf>
    <xf numFmtId="1" fontId="13" fillId="9" borderId="42" xfId="0" applyNumberFormat="1" applyFont="1" applyFill="1" applyBorder="1" applyAlignment="1">
      <alignment horizontal="center" vertical="center"/>
    </xf>
    <xf numFmtId="0" fontId="13" fillId="12" borderId="60" xfId="0" applyFont="1" applyFill="1" applyBorder="1" applyAlignment="1">
      <alignment horizontal="center" vertical="center"/>
    </xf>
    <xf numFmtId="1" fontId="24" fillId="12" borderId="51" xfId="0" applyNumberFormat="1" applyFont="1" applyFill="1" applyBorder="1" applyAlignment="1">
      <alignment horizontal="center" vertical="center"/>
    </xf>
    <xf numFmtId="1" fontId="13" fillId="12" borderId="13" xfId="0" applyNumberFormat="1" applyFont="1" applyFill="1" applyBorder="1" applyAlignment="1">
      <alignment horizontal="center" vertical="center"/>
    </xf>
    <xf numFmtId="165" fontId="23" fillId="12" borderId="12" xfId="0" applyNumberFormat="1" applyFont="1" applyFill="1" applyBorder="1" applyAlignment="1">
      <alignment horizontal="center" vertical="center"/>
    </xf>
    <xf numFmtId="1" fontId="13" fillId="12" borderId="41" xfId="0" applyNumberFormat="1" applyFont="1" applyFill="1" applyBorder="1" applyAlignment="1">
      <alignment horizontal="center" vertical="center"/>
    </xf>
    <xf numFmtId="0" fontId="13" fillId="12" borderId="0" xfId="0" applyFont="1" applyFill="1" applyBorder="1" applyAlignment="1">
      <alignment horizontal="center" vertical="center" wrapText="1"/>
    </xf>
    <xf numFmtId="0" fontId="23" fillId="12" borderId="5" xfId="0" applyFont="1" applyFill="1" applyBorder="1" applyAlignment="1">
      <alignment horizontal="center" vertical="center" wrapText="1"/>
    </xf>
    <xf numFmtId="1" fontId="13" fillId="8" borderId="13" xfId="0" applyNumberFormat="1" applyFont="1" applyFill="1" applyBorder="1" applyAlignment="1">
      <alignment horizontal="center" vertical="center"/>
    </xf>
    <xf numFmtId="1" fontId="13" fillId="8" borderId="51" xfId="0" applyNumberFormat="1" applyFont="1" applyFill="1" applyBorder="1" applyAlignment="1">
      <alignment horizontal="center" vertical="center" wrapText="1"/>
    </xf>
    <xf numFmtId="9" fontId="23" fillId="8" borderId="48" xfId="0" applyNumberFormat="1" applyFont="1" applyFill="1" applyBorder="1" applyAlignment="1">
      <alignment horizontal="center" vertical="center" wrapText="1"/>
    </xf>
    <xf numFmtId="9" fontId="23" fillId="8" borderId="50" xfId="0" applyNumberFormat="1" applyFont="1" applyFill="1" applyBorder="1" applyAlignment="1">
      <alignment horizontal="center" vertical="center" wrapText="1"/>
    </xf>
    <xf numFmtId="0" fontId="13" fillId="9" borderId="34" xfId="0" applyFont="1" applyFill="1" applyBorder="1" applyAlignment="1">
      <alignment horizontal="center" vertical="center"/>
    </xf>
    <xf numFmtId="1" fontId="24" fillId="9" borderId="55" xfId="0" applyNumberFormat="1" applyFont="1" applyFill="1" applyBorder="1" applyAlignment="1">
      <alignment horizontal="center" vertical="center"/>
    </xf>
    <xf numFmtId="1" fontId="13" fillId="9" borderId="30" xfId="0" applyNumberFormat="1" applyFont="1" applyFill="1" applyBorder="1" applyAlignment="1">
      <alignment horizontal="center" vertical="center"/>
    </xf>
    <xf numFmtId="165" fontId="23" fillId="9" borderId="24" xfId="0" applyNumberFormat="1" applyFont="1" applyFill="1" applyBorder="1" applyAlignment="1">
      <alignment horizontal="center" vertical="center"/>
    </xf>
    <xf numFmtId="1" fontId="13" fillId="9" borderId="28" xfId="0" applyNumberFormat="1" applyFont="1" applyFill="1" applyBorder="1" applyAlignment="1">
      <alignment horizontal="center" vertical="center"/>
    </xf>
    <xf numFmtId="0" fontId="13" fillId="12" borderId="34" xfId="0" applyFont="1" applyFill="1" applyBorder="1" applyAlignment="1">
      <alignment horizontal="center" vertical="center"/>
    </xf>
    <xf numFmtId="1" fontId="24" fillId="12" borderId="55" xfId="0" applyNumberFormat="1" applyFont="1" applyFill="1" applyBorder="1" applyAlignment="1">
      <alignment horizontal="center" vertical="center"/>
    </xf>
    <xf numFmtId="1" fontId="13" fillId="12" borderId="30" xfId="0" applyNumberFormat="1" applyFont="1" applyFill="1" applyBorder="1" applyAlignment="1">
      <alignment horizontal="center" vertical="center"/>
    </xf>
    <xf numFmtId="165" fontId="23" fillId="12" borderId="24" xfId="0" applyNumberFormat="1" applyFont="1" applyFill="1" applyBorder="1" applyAlignment="1">
      <alignment horizontal="center" vertical="center"/>
    </xf>
    <xf numFmtId="1" fontId="13" fillId="12" borderId="28" xfId="0" applyNumberFormat="1" applyFont="1" applyFill="1" applyBorder="1" applyAlignment="1">
      <alignment horizontal="center" vertical="center"/>
    </xf>
    <xf numFmtId="0" fontId="13" fillId="7" borderId="61" xfId="0" applyFont="1" applyFill="1" applyBorder="1" applyAlignment="1">
      <alignment horizontal="center" vertical="center"/>
    </xf>
    <xf numFmtId="1" fontId="24" fillId="7" borderId="0" xfId="0" applyNumberFormat="1" applyFont="1" applyFill="1" applyBorder="1" applyAlignment="1">
      <alignment horizontal="center" vertical="center"/>
    </xf>
    <xf numFmtId="165" fontId="23" fillId="7" borderId="8" xfId="0" applyNumberFormat="1" applyFont="1" applyFill="1" applyBorder="1" applyAlignment="1">
      <alignment horizontal="center" vertical="center"/>
    </xf>
    <xf numFmtId="0" fontId="13" fillId="12" borderId="53" xfId="0" applyFont="1" applyFill="1" applyBorder="1" applyAlignment="1">
      <alignment horizontal="center" vertical="center" wrapText="1"/>
    </xf>
    <xf numFmtId="0" fontId="13" fillId="12" borderId="9" xfId="0" applyFont="1" applyFill="1" applyBorder="1" applyAlignment="1">
      <alignment horizontal="center" vertical="center" wrapText="1"/>
    </xf>
    <xf numFmtId="0" fontId="13" fillId="12" borderId="54" xfId="0" applyFont="1" applyFill="1" applyBorder="1" applyAlignment="1">
      <alignment horizontal="center" vertical="center" wrapText="1"/>
    </xf>
    <xf numFmtId="0" fontId="13" fillId="12" borderId="52" xfId="0" applyFont="1" applyFill="1" applyBorder="1" applyAlignment="1">
      <alignment horizontal="center" vertical="center" wrapText="1"/>
    </xf>
    <xf numFmtId="0" fontId="34" fillId="8" borderId="61" xfId="0" applyFont="1" applyFill="1" applyBorder="1" applyAlignment="1">
      <alignment horizontal="center" vertical="center"/>
    </xf>
    <xf numFmtId="1" fontId="34" fillId="8" borderId="53" xfId="0" applyNumberFormat="1" applyFont="1" applyFill="1" applyBorder="1" applyAlignment="1">
      <alignment horizontal="center" vertical="center"/>
    </xf>
    <xf numFmtId="0" fontId="38" fillId="8" borderId="5" xfId="0" applyFont="1" applyFill="1" applyBorder="1" applyAlignment="1">
      <alignment horizontal="center" vertical="center" wrapText="1"/>
    </xf>
    <xf numFmtId="0" fontId="34" fillId="9" borderId="72" xfId="0" applyFont="1" applyFill="1" applyBorder="1" applyAlignment="1">
      <alignment horizontal="center" vertical="center"/>
    </xf>
    <xf numFmtId="1" fontId="34" fillId="9" borderId="64" xfId="0" applyNumberFormat="1" applyFont="1" applyFill="1" applyBorder="1" applyAlignment="1">
      <alignment horizontal="center" vertical="center" wrapText="1"/>
    </xf>
    <xf numFmtId="1" fontId="34" fillId="9" borderId="39" xfId="0" applyNumberFormat="1" applyFont="1" applyFill="1" applyBorder="1" applyAlignment="1">
      <alignment horizontal="center" vertical="center" wrapText="1"/>
    </xf>
    <xf numFmtId="9" fontId="38" fillId="9" borderId="40" xfId="0" applyNumberFormat="1" applyFont="1" applyFill="1" applyBorder="1" applyAlignment="1">
      <alignment horizontal="center" vertical="center" wrapText="1"/>
    </xf>
    <xf numFmtId="1" fontId="34" fillId="9" borderId="14" xfId="0" applyNumberFormat="1" applyFont="1" applyFill="1" applyBorder="1" applyAlignment="1">
      <alignment horizontal="center" vertical="center" wrapText="1"/>
    </xf>
    <xf numFmtId="9" fontId="38" fillId="9" borderId="15" xfId="0" applyNumberFormat="1" applyFont="1" applyFill="1" applyBorder="1" applyAlignment="1">
      <alignment horizontal="center" vertical="center" wrapText="1"/>
    </xf>
    <xf numFmtId="1" fontId="34" fillId="9" borderId="51" xfId="0" applyNumberFormat="1" applyFont="1" applyFill="1" applyBorder="1" applyAlignment="1">
      <alignment horizontal="center" vertical="center" wrapText="1"/>
    </xf>
    <xf numFmtId="9" fontId="38" fillId="9" borderId="48" xfId="0" applyNumberFormat="1" applyFont="1" applyFill="1" applyBorder="1" applyAlignment="1">
      <alignment horizontal="center" vertical="center" wrapText="1"/>
    </xf>
    <xf numFmtId="1" fontId="34" fillId="9" borderId="56" xfId="0" applyNumberFormat="1" applyFont="1" applyFill="1" applyBorder="1" applyAlignment="1">
      <alignment horizontal="center" vertical="center" wrapText="1"/>
    </xf>
    <xf numFmtId="9" fontId="38" fillId="9" borderId="49" xfId="0" applyNumberFormat="1" applyFont="1" applyFill="1" applyBorder="1" applyAlignment="1">
      <alignment horizontal="center" vertical="center" wrapText="1"/>
    </xf>
    <xf numFmtId="0" fontId="34" fillId="12" borderId="46" xfId="0" applyFont="1" applyFill="1" applyBorder="1" applyAlignment="1">
      <alignment horizontal="center" vertical="center"/>
    </xf>
    <xf numFmtId="1" fontId="34" fillId="12" borderId="46" xfId="0" applyNumberFormat="1" applyFont="1" applyFill="1" applyBorder="1" applyAlignment="1">
      <alignment horizontal="center" vertical="center" wrapText="1"/>
    </xf>
    <xf numFmtId="1" fontId="34" fillId="12" borderId="42" xfId="0" applyNumberFormat="1" applyFont="1" applyFill="1" applyBorder="1" applyAlignment="1">
      <alignment horizontal="center" vertical="center" wrapText="1"/>
    </xf>
    <xf numFmtId="9" fontId="38" fillId="12" borderId="49" xfId="0" applyNumberFormat="1" applyFont="1" applyFill="1" applyBorder="1" applyAlignment="1">
      <alignment horizontal="center" vertical="center" wrapText="1"/>
    </xf>
    <xf numFmtId="1" fontId="34" fillId="12" borderId="10" xfId="0" applyNumberFormat="1" applyFont="1" applyFill="1" applyBorder="1" applyAlignment="1">
      <alignment horizontal="center" vertical="center" wrapText="1"/>
    </xf>
    <xf numFmtId="9" fontId="38" fillId="12" borderId="11" xfId="0" applyNumberFormat="1" applyFont="1" applyFill="1" applyBorder="1" applyAlignment="1">
      <alignment horizontal="center" vertical="center" wrapText="1"/>
    </xf>
    <xf numFmtId="1" fontId="34" fillId="12" borderId="54" xfId="0" applyNumberFormat="1" applyFont="1" applyFill="1" applyBorder="1" applyAlignment="1">
      <alignment horizontal="center" vertical="center"/>
    </xf>
    <xf numFmtId="0" fontId="34" fillId="11" borderId="34" xfId="0" applyFont="1" applyFill="1" applyBorder="1" applyAlignment="1">
      <alignment horizontal="center" vertical="center"/>
    </xf>
    <xf numFmtId="1" fontId="34" fillId="11" borderId="34" xfId="0" applyNumberFormat="1" applyFont="1" applyFill="1" applyBorder="1" applyAlignment="1">
      <alignment horizontal="center" vertical="center"/>
    </xf>
    <xf numFmtId="1" fontId="34" fillId="11" borderId="28" xfId="0" applyNumberFormat="1" applyFont="1" applyFill="1" applyBorder="1" applyAlignment="1">
      <alignment horizontal="center" vertical="center"/>
    </xf>
    <xf numFmtId="9" fontId="38" fillId="11" borderId="2" xfId="0" applyNumberFormat="1" applyFont="1" applyFill="1" applyBorder="1" applyAlignment="1">
      <alignment horizontal="center" vertical="center"/>
    </xf>
    <xf numFmtId="1" fontId="34" fillId="11" borderId="30" xfId="0" applyNumberFormat="1" applyFont="1" applyFill="1" applyBorder="1" applyAlignment="1">
      <alignment horizontal="center" vertical="center"/>
    </xf>
    <xf numFmtId="9" fontId="38" fillId="11" borderId="24" xfId="0" applyNumberFormat="1" applyFont="1" applyFill="1" applyBorder="1" applyAlignment="1">
      <alignment horizontal="center" vertical="center"/>
    </xf>
    <xf numFmtId="1" fontId="34" fillId="11" borderId="37" xfId="0" applyNumberFormat="1" applyFont="1" applyFill="1" applyBorder="1" applyAlignment="1">
      <alignment horizontal="center" vertical="center"/>
    </xf>
    <xf numFmtId="1" fontId="39" fillId="11" borderId="30" xfId="0" applyNumberFormat="1" applyFont="1" applyFill="1" applyBorder="1" applyAlignment="1">
      <alignment horizontal="center" vertical="center"/>
    </xf>
    <xf numFmtId="1" fontId="39" fillId="12" borderId="13" xfId="0" applyNumberFormat="1" applyFont="1" applyFill="1" applyBorder="1" applyAlignment="1">
      <alignment horizontal="center" vertical="center"/>
    </xf>
    <xf numFmtId="1" fontId="34" fillId="12" borderId="51" xfId="0" applyNumberFormat="1" applyFont="1" applyFill="1" applyBorder="1" applyAlignment="1">
      <alignment horizontal="center" vertical="center"/>
    </xf>
    <xf numFmtId="9" fontId="38" fillId="12" borderId="48" xfId="0" applyNumberFormat="1" applyFont="1" applyFill="1" applyBorder="1" applyAlignment="1">
      <alignment horizontal="center" vertical="center"/>
    </xf>
    <xf numFmtId="1" fontId="34" fillId="12" borderId="13" xfId="0" applyNumberFormat="1" applyFont="1" applyFill="1" applyBorder="1" applyAlignment="1">
      <alignment horizontal="center" vertical="center"/>
    </xf>
    <xf numFmtId="1" fontId="34" fillId="12" borderId="0" xfId="0" applyNumberFormat="1" applyFont="1" applyFill="1" applyBorder="1" applyAlignment="1">
      <alignment horizontal="center" vertical="center"/>
    </xf>
    <xf numFmtId="9" fontId="38" fillId="12" borderId="5" xfId="0" applyNumberFormat="1" applyFont="1" applyFill="1" applyBorder="1" applyAlignment="1">
      <alignment horizontal="center" vertical="center"/>
    </xf>
    <xf numFmtId="0" fontId="34" fillId="12" borderId="54" xfId="0" applyFont="1" applyFill="1" applyBorder="1" applyAlignment="1">
      <alignment horizontal="center" vertical="center"/>
    </xf>
    <xf numFmtId="0" fontId="34" fillId="12" borderId="52" xfId="0" applyFont="1" applyFill="1" applyBorder="1" applyAlignment="1">
      <alignment horizontal="center" vertical="center"/>
    </xf>
    <xf numFmtId="1" fontId="34" fillId="12" borderId="56" xfId="0" applyNumberFormat="1" applyFont="1" applyFill="1" applyBorder="1" applyAlignment="1">
      <alignment horizontal="center" vertical="center"/>
    </xf>
    <xf numFmtId="9" fontId="38" fillId="12" borderId="49" xfId="0" applyNumberFormat="1" applyFont="1" applyFill="1" applyBorder="1" applyAlignment="1">
      <alignment horizontal="center" vertical="center"/>
    </xf>
    <xf numFmtId="1" fontId="39" fillId="12" borderId="10" xfId="0" applyNumberFormat="1" applyFont="1" applyFill="1" applyBorder="1" applyAlignment="1">
      <alignment horizontal="center" vertical="center"/>
    </xf>
    <xf numFmtId="0" fontId="34" fillId="11" borderId="33" xfId="0" applyFont="1" applyFill="1" applyBorder="1" applyAlignment="1">
      <alignment horizontal="center" vertical="center"/>
    </xf>
    <xf numFmtId="1" fontId="34" fillId="11" borderId="60" xfId="0" applyNumberFormat="1" applyFont="1" applyFill="1" applyBorder="1" applyAlignment="1">
      <alignment horizontal="center" vertical="center"/>
    </xf>
    <xf numFmtId="1" fontId="34" fillId="11" borderId="41" xfId="0" applyNumberFormat="1" applyFont="1" applyFill="1" applyBorder="1" applyAlignment="1">
      <alignment horizontal="center" vertical="center"/>
    </xf>
    <xf numFmtId="9" fontId="38" fillId="11" borderId="48" xfId="0" applyNumberFormat="1" applyFont="1" applyFill="1" applyBorder="1" applyAlignment="1">
      <alignment horizontal="center" vertical="center"/>
    </xf>
    <xf numFmtId="1" fontId="34" fillId="11" borderId="13" xfId="0" applyNumberFormat="1" applyFont="1" applyFill="1" applyBorder="1" applyAlignment="1">
      <alignment horizontal="center" vertical="center"/>
    </xf>
    <xf numFmtId="9" fontId="38" fillId="11" borderId="12" xfId="0" applyNumberFormat="1" applyFont="1" applyFill="1" applyBorder="1" applyAlignment="1">
      <alignment horizontal="center" vertical="center"/>
    </xf>
    <xf numFmtId="1" fontId="39" fillId="11" borderId="13" xfId="0" applyNumberFormat="1" applyFont="1" applyFill="1" applyBorder="1" applyAlignment="1">
      <alignment horizontal="center" vertical="center"/>
    </xf>
    <xf numFmtId="1" fontId="34" fillId="11" borderId="0" xfId="0" applyNumberFormat="1" applyFont="1" applyFill="1" applyBorder="1" applyAlignment="1">
      <alignment horizontal="center" vertical="center" wrapText="1"/>
    </xf>
    <xf numFmtId="9" fontId="38" fillId="11" borderId="5" xfId="0" applyNumberFormat="1" applyFont="1" applyFill="1" applyBorder="1" applyAlignment="1">
      <alignment horizontal="center" vertical="center" wrapText="1"/>
    </xf>
    <xf numFmtId="0" fontId="34" fillId="11" borderId="53" xfId="0" applyFont="1" applyFill="1" applyBorder="1" applyAlignment="1">
      <alignment horizontal="center" vertical="center" wrapText="1"/>
    </xf>
    <xf numFmtId="0" fontId="34" fillId="11" borderId="9" xfId="0" applyFont="1" applyFill="1" applyBorder="1" applyAlignment="1">
      <alignment horizontal="center" vertical="center" wrapText="1"/>
    </xf>
    <xf numFmtId="0" fontId="34" fillId="11" borderId="0" xfId="0" applyFont="1" applyFill="1" applyBorder="1" applyAlignment="1">
      <alignment horizontal="center" vertical="center" wrapText="1"/>
    </xf>
    <xf numFmtId="0" fontId="38" fillId="11" borderId="5" xfId="0" applyFont="1" applyFill="1" applyBorder="1" applyAlignment="1">
      <alignment horizontal="center" vertical="center" wrapText="1"/>
    </xf>
    <xf numFmtId="9" fontId="38" fillId="7" borderId="48" xfId="0" applyNumberFormat="1" applyFont="1" applyFill="1" applyBorder="1" applyAlignment="1">
      <alignment horizontal="center" vertical="center" wrapText="1"/>
    </xf>
    <xf numFmtId="1" fontId="34" fillId="7" borderId="51" xfId="0" applyNumberFormat="1" applyFont="1" applyFill="1" applyBorder="1" applyAlignment="1">
      <alignment horizontal="center" vertical="center" wrapText="1"/>
    </xf>
    <xf numFmtId="9" fontId="38" fillId="12" borderId="8" xfId="0" applyNumberFormat="1" applyFont="1" applyFill="1" applyBorder="1" applyAlignment="1">
      <alignment horizontal="center" vertical="center"/>
    </xf>
    <xf numFmtId="1" fontId="34" fillId="12" borderId="53" xfId="0" applyNumberFormat="1" applyFont="1" applyFill="1" applyBorder="1" applyAlignment="1">
      <alignment horizontal="center" vertical="center"/>
    </xf>
    <xf numFmtId="9" fontId="38" fillId="12" borderId="11" xfId="0" applyNumberFormat="1" applyFont="1" applyFill="1" applyBorder="1" applyAlignment="1">
      <alignment horizontal="center" vertical="center"/>
    </xf>
    <xf numFmtId="0" fontId="34" fillId="7" borderId="34" xfId="0" applyFont="1" applyFill="1" applyBorder="1" applyAlignment="1">
      <alignment horizontal="center" vertical="center"/>
    </xf>
    <xf numFmtId="1" fontId="34" fillId="7" borderId="34" xfId="0" applyNumberFormat="1" applyFont="1" applyFill="1" applyBorder="1" applyAlignment="1">
      <alignment horizontal="center" vertical="center"/>
    </xf>
    <xf numFmtId="1" fontId="34" fillId="7" borderId="28" xfId="0" applyNumberFormat="1" applyFont="1" applyFill="1" applyBorder="1" applyAlignment="1">
      <alignment horizontal="center" vertical="center"/>
    </xf>
    <xf numFmtId="9" fontId="38" fillId="7" borderId="2" xfId="0" applyNumberFormat="1" applyFont="1" applyFill="1" applyBorder="1" applyAlignment="1">
      <alignment horizontal="center" vertical="center"/>
    </xf>
    <xf numFmtId="1" fontId="34" fillId="7" borderId="30" xfId="0" applyNumberFormat="1" applyFont="1" applyFill="1" applyBorder="1" applyAlignment="1">
      <alignment horizontal="center" vertical="center"/>
    </xf>
    <xf numFmtId="1" fontId="34" fillId="7" borderId="37" xfId="0" applyNumberFormat="1" applyFont="1" applyFill="1" applyBorder="1" applyAlignment="1">
      <alignment horizontal="center" vertical="center"/>
    </xf>
    <xf numFmtId="1" fontId="39" fillId="7" borderId="30" xfId="0" applyNumberFormat="1" applyFont="1" applyFill="1" applyBorder="1" applyAlignment="1">
      <alignment horizontal="center" vertical="center"/>
    </xf>
    <xf numFmtId="0" fontId="34" fillId="9" borderId="61" xfId="0" applyFont="1" applyFill="1" applyBorder="1" applyAlignment="1">
      <alignment horizontal="center" vertical="center"/>
    </xf>
    <xf numFmtId="1" fontId="34" fillId="9" borderId="61" xfId="0" applyNumberFormat="1" applyFont="1" applyFill="1" applyBorder="1" applyAlignment="1">
      <alignment horizontal="center" vertical="center"/>
    </xf>
    <xf numFmtId="1" fontId="34" fillId="9" borderId="6" xfId="0" applyNumberFormat="1" applyFont="1" applyFill="1" applyBorder="1" applyAlignment="1">
      <alignment horizontal="center" vertical="center"/>
    </xf>
    <xf numFmtId="9" fontId="38" fillId="9" borderId="5" xfId="0" applyNumberFormat="1" applyFont="1" applyFill="1" applyBorder="1" applyAlignment="1">
      <alignment horizontal="center" vertical="center"/>
    </xf>
    <xf numFmtId="1" fontId="34" fillId="9" borderId="7" xfId="0" applyNumberFormat="1" applyFont="1" applyFill="1" applyBorder="1" applyAlignment="1">
      <alignment horizontal="center" vertical="center"/>
    </xf>
    <xf numFmtId="9" fontId="38" fillId="9" borderId="8" xfId="0" applyNumberFormat="1" applyFont="1" applyFill="1" applyBorder="1" applyAlignment="1">
      <alignment horizontal="center" vertical="center"/>
    </xf>
    <xf numFmtId="1" fontId="34" fillId="9" borderId="53" xfId="0" applyNumberFormat="1" applyFont="1" applyFill="1" applyBorder="1" applyAlignment="1">
      <alignment horizontal="center" vertical="center"/>
    </xf>
    <xf numFmtId="1" fontId="39" fillId="9" borderId="7" xfId="0" applyNumberFormat="1" applyFont="1" applyFill="1" applyBorder="1" applyAlignment="1">
      <alignment horizontal="center" vertical="center"/>
    </xf>
    <xf numFmtId="0" fontId="34" fillId="0" borderId="46" xfId="0" applyFont="1" applyBorder="1" applyAlignment="1">
      <alignment horizontal="center" vertical="center"/>
    </xf>
    <xf numFmtId="1" fontId="34" fillId="0" borderId="46" xfId="0" applyNumberFormat="1" applyFont="1" applyBorder="1" applyAlignment="1">
      <alignment horizontal="center" vertical="center"/>
    </xf>
    <xf numFmtId="1" fontId="34" fillId="0" borderId="54" xfId="0" applyNumberFormat="1" applyFont="1" applyBorder="1" applyAlignment="1">
      <alignment horizontal="center" vertical="center"/>
    </xf>
    <xf numFmtId="0" fontId="33" fillId="5" borderId="0" xfId="0" applyFont="1" applyFill="1" applyAlignment="1">
      <alignment vertical="center"/>
    </xf>
    <xf numFmtId="0" fontId="34" fillId="5" borderId="0" xfId="0" applyFont="1" applyFill="1" applyAlignment="1">
      <alignment vertical="top" wrapText="1"/>
    </xf>
    <xf numFmtId="0" fontId="34" fillId="5" borderId="0" xfId="0" applyFont="1" applyFill="1" applyBorder="1" applyAlignment="1">
      <alignment horizontal="center" wrapText="1"/>
    </xf>
    <xf numFmtId="0" fontId="34" fillId="5" borderId="0" xfId="0" applyFont="1" applyFill="1" applyBorder="1" applyAlignment="1">
      <alignment horizontal="center" vertical="center" wrapText="1"/>
    </xf>
    <xf numFmtId="0" fontId="33" fillId="5" borderId="0" xfId="0" applyFont="1" applyFill="1"/>
    <xf numFmtId="0" fontId="13" fillId="10" borderId="46" xfId="0" applyFont="1" applyFill="1" applyBorder="1" applyAlignment="1">
      <alignment horizontal="center" vertical="center"/>
    </xf>
    <xf numFmtId="1" fontId="24" fillId="10" borderId="56" xfId="0" applyNumberFormat="1" applyFont="1" applyFill="1" applyBorder="1" applyAlignment="1">
      <alignment horizontal="center" vertical="center" wrapText="1"/>
    </xf>
    <xf numFmtId="165" fontId="23" fillId="10" borderId="11" xfId="0" applyNumberFormat="1" applyFont="1" applyFill="1" applyBorder="1" applyAlignment="1">
      <alignment horizontal="center" vertical="center" wrapText="1"/>
    </xf>
    <xf numFmtId="1" fontId="13" fillId="10" borderId="42" xfId="0" applyNumberFormat="1" applyFont="1" applyFill="1" applyBorder="1" applyAlignment="1">
      <alignment horizontal="center" vertical="center" wrapText="1"/>
    </xf>
    <xf numFmtId="1" fontId="13" fillId="10" borderId="42" xfId="0" applyNumberFormat="1" applyFont="1" applyFill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/>
    </xf>
    <xf numFmtId="1" fontId="24" fillId="4" borderId="62" xfId="0" applyNumberFormat="1" applyFont="1" applyFill="1" applyBorder="1" applyAlignment="1">
      <alignment horizontal="center" vertical="center" wrapText="1"/>
    </xf>
    <xf numFmtId="1" fontId="13" fillId="4" borderId="19" xfId="0" applyNumberFormat="1" applyFont="1" applyFill="1" applyBorder="1" applyAlignment="1">
      <alignment horizontal="center" vertical="center" wrapText="1"/>
    </xf>
    <xf numFmtId="165" fontId="23" fillId="4" borderId="20" xfId="0" applyNumberFormat="1" applyFont="1" applyFill="1" applyBorder="1" applyAlignment="1">
      <alignment horizontal="center" vertical="center" wrapText="1"/>
    </xf>
    <xf numFmtId="1" fontId="13" fillId="4" borderId="17" xfId="0" applyNumberFormat="1" applyFont="1" applyFill="1" applyBorder="1" applyAlignment="1">
      <alignment horizontal="center" vertical="center" wrapText="1"/>
    </xf>
    <xf numFmtId="1" fontId="13" fillId="4" borderId="17" xfId="0" applyNumberFormat="1" applyFont="1" applyFill="1" applyBorder="1" applyAlignment="1">
      <alignment horizontal="center" vertical="center"/>
    </xf>
    <xf numFmtId="0" fontId="13" fillId="8" borderId="33" xfId="0" applyFont="1" applyFill="1" applyBorder="1" applyAlignment="1">
      <alignment horizontal="center" vertical="center"/>
    </xf>
    <xf numFmtId="1" fontId="24" fillId="8" borderId="62" xfId="0" applyNumberFormat="1" applyFont="1" applyFill="1" applyBorder="1" applyAlignment="1">
      <alignment horizontal="center" vertical="center"/>
    </xf>
    <xf numFmtId="1" fontId="13" fillId="8" borderId="19" xfId="0" applyNumberFormat="1" applyFont="1" applyFill="1" applyBorder="1" applyAlignment="1">
      <alignment horizontal="center" vertical="center"/>
    </xf>
    <xf numFmtId="165" fontId="23" fillId="8" borderId="20" xfId="0" applyNumberFormat="1" applyFont="1" applyFill="1" applyBorder="1" applyAlignment="1">
      <alignment horizontal="center" vertical="center"/>
    </xf>
    <xf numFmtId="1" fontId="13" fillId="8" borderId="17" xfId="0" applyNumberFormat="1" applyFont="1" applyFill="1" applyBorder="1" applyAlignment="1">
      <alignment horizontal="center" vertical="center"/>
    </xf>
    <xf numFmtId="0" fontId="34" fillId="11" borderId="53" xfId="0" applyFont="1" applyFill="1" applyBorder="1" applyAlignment="1">
      <alignment horizontal="center" vertical="center" wrapText="1"/>
    </xf>
    <xf numFmtId="0" fontId="13" fillId="12" borderId="53" xfId="0" applyFont="1" applyFill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top" wrapText="1"/>
    </xf>
    <xf numFmtId="0" fontId="10" fillId="0" borderId="46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" fillId="0" borderId="61" xfId="0" applyFont="1" applyBorder="1"/>
    <xf numFmtId="0" fontId="1" fillId="0" borderId="46" xfId="0" applyFont="1" applyBorder="1"/>
    <xf numFmtId="0" fontId="34" fillId="12" borderId="60" xfId="0" applyFont="1" applyFill="1" applyBorder="1" applyAlignment="1">
      <alignment horizontal="center" vertical="center"/>
    </xf>
    <xf numFmtId="1" fontId="34" fillId="12" borderId="60" xfId="0" applyNumberFormat="1" applyFont="1" applyFill="1" applyBorder="1" applyAlignment="1">
      <alignment horizontal="center" vertical="center"/>
    </xf>
    <xf numFmtId="1" fontId="34" fillId="12" borderId="41" xfId="0" applyNumberFormat="1" applyFont="1" applyFill="1" applyBorder="1" applyAlignment="1">
      <alignment horizontal="center" vertical="center"/>
    </xf>
    <xf numFmtId="9" fontId="38" fillId="12" borderId="12" xfId="0" applyNumberFormat="1" applyFont="1" applyFill="1" applyBorder="1" applyAlignment="1">
      <alignment horizontal="center" vertical="center"/>
    </xf>
    <xf numFmtId="0" fontId="34" fillId="9" borderId="34" xfId="0" applyFont="1" applyFill="1" applyBorder="1" applyAlignment="1">
      <alignment horizontal="center" vertical="center"/>
    </xf>
    <xf numFmtId="1" fontId="34" fillId="9" borderId="34" xfId="0" applyNumberFormat="1" applyFont="1" applyFill="1" applyBorder="1" applyAlignment="1">
      <alignment horizontal="center" vertical="center"/>
    </xf>
    <xf numFmtId="1" fontId="34" fillId="9" borderId="28" xfId="0" applyNumberFormat="1" applyFont="1" applyFill="1" applyBorder="1" applyAlignment="1">
      <alignment horizontal="center" vertical="center"/>
    </xf>
    <xf numFmtId="9" fontId="38" fillId="9" borderId="2" xfId="0" applyNumberFormat="1" applyFont="1" applyFill="1" applyBorder="1" applyAlignment="1">
      <alignment horizontal="center" vertical="center"/>
    </xf>
    <xf numFmtId="1" fontId="34" fillId="9" borderId="30" xfId="0" applyNumberFormat="1" applyFont="1" applyFill="1" applyBorder="1" applyAlignment="1">
      <alignment horizontal="center" vertical="center"/>
    </xf>
    <xf numFmtId="9" fontId="38" fillId="9" borderId="24" xfId="0" applyNumberFormat="1" applyFont="1" applyFill="1" applyBorder="1" applyAlignment="1">
      <alignment horizontal="center" vertical="center"/>
    </xf>
    <xf numFmtId="1" fontId="34" fillId="9" borderId="37" xfId="0" applyNumberFormat="1" applyFont="1" applyFill="1" applyBorder="1" applyAlignment="1">
      <alignment horizontal="center" vertical="center"/>
    </xf>
    <xf numFmtId="1" fontId="39" fillId="9" borderId="30" xfId="0" applyNumberFormat="1" applyFont="1" applyFill="1" applyBorder="1" applyAlignment="1">
      <alignment horizontal="center" vertical="center"/>
    </xf>
    <xf numFmtId="1" fontId="13" fillId="9" borderId="44" xfId="0" applyNumberFormat="1" applyFont="1" applyFill="1" applyBorder="1" applyAlignment="1">
      <alignment horizontal="center" vertical="center" wrapText="1"/>
    </xf>
    <xf numFmtId="9" fontId="23" fillId="9" borderId="12" xfId="0" applyNumberFormat="1" applyFont="1" applyFill="1" applyBorder="1" applyAlignment="1">
      <alignment horizontal="center" vertical="center" wrapText="1"/>
    </xf>
    <xf numFmtId="1" fontId="13" fillId="9" borderId="54" xfId="0" applyNumberFormat="1" applyFont="1" applyFill="1" applyBorder="1" applyAlignment="1">
      <alignment horizontal="center" vertical="center" wrapText="1"/>
    </xf>
    <xf numFmtId="9" fontId="23" fillId="9" borderId="11" xfId="0" applyNumberFormat="1" applyFont="1" applyFill="1" applyBorder="1" applyAlignment="1">
      <alignment horizontal="center" vertical="center" wrapText="1"/>
    </xf>
    <xf numFmtId="0" fontId="23" fillId="11" borderId="53" xfId="0" applyFont="1" applyFill="1" applyBorder="1" applyAlignment="1">
      <alignment vertical="center" wrapText="1"/>
    </xf>
    <xf numFmtId="0" fontId="23" fillId="11" borderId="8" xfId="0" applyFont="1" applyFill="1" applyBorder="1" applyAlignment="1">
      <alignment vertical="center" wrapText="1"/>
    </xf>
    <xf numFmtId="1" fontId="13" fillId="11" borderId="53" xfId="0" applyNumberFormat="1" applyFont="1" applyFill="1" applyBorder="1" applyAlignment="1">
      <alignment horizontal="center" vertical="center" wrapText="1"/>
    </xf>
    <xf numFmtId="9" fontId="23" fillId="11" borderId="8" xfId="0" applyNumberFormat="1" applyFont="1" applyFill="1" applyBorder="1" applyAlignment="1">
      <alignment horizontal="center" vertical="center" wrapText="1"/>
    </xf>
    <xf numFmtId="1" fontId="13" fillId="7" borderId="44" xfId="0" applyNumberFormat="1" applyFont="1" applyFill="1" applyBorder="1" applyAlignment="1">
      <alignment horizontal="center" vertical="center"/>
    </xf>
    <xf numFmtId="9" fontId="23" fillId="7" borderId="12" xfId="0" applyNumberFormat="1" applyFont="1" applyFill="1" applyBorder="1" applyAlignment="1">
      <alignment horizontal="center" vertical="center"/>
    </xf>
    <xf numFmtId="1" fontId="13" fillId="7" borderId="53" xfId="0" applyNumberFormat="1" applyFont="1" applyFill="1" applyBorder="1" applyAlignment="1">
      <alignment horizontal="center" vertical="center" wrapText="1"/>
    </xf>
    <xf numFmtId="9" fontId="23" fillId="7" borderId="8" xfId="0" applyNumberFormat="1" applyFont="1" applyFill="1" applyBorder="1" applyAlignment="1">
      <alignment horizontal="center" vertical="center" wrapText="1"/>
    </xf>
    <xf numFmtId="1" fontId="13" fillId="7" borderId="54" xfId="0" applyNumberFormat="1" applyFont="1" applyFill="1" applyBorder="1" applyAlignment="1">
      <alignment horizontal="center" vertical="center"/>
    </xf>
    <xf numFmtId="9" fontId="23" fillId="7" borderId="11" xfId="0" applyNumberFormat="1" applyFont="1" applyFill="1" applyBorder="1" applyAlignment="1">
      <alignment horizontal="center" vertical="center"/>
    </xf>
    <xf numFmtId="1" fontId="13" fillId="12" borderId="53" xfId="0" applyNumberFormat="1" applyFont="1" applyFill="1" applyBorder="1" applyAlignment="1">
      <alignment horizontal="center" vertical="center" wrapText="1"/>
    </xf>
    <xf numFmtId="9" fontId="23" fillId="12" borderId="8" xfId="0" applyNumberFormat="1" applyFont="1" applyFill="1" applyBorder="1" applyAlignment="1">
      <alignment horizontal="center" vertical="center" wrapText="1"/>
    </xf>
    <xf numFmtId="0" fontId="23" fillId="12" borderId="8" xfId="0" applyFont="1" applyFill="1" applyBorder="1" applyAlignment="1">
      <alignment horizontal="center" vertical="center" wrapText="1"/>
    </xf>
    <xf numFmtId="0" fontId="23" fillId="12" borderId="53" xfId="0" applyFont="1" applyFill="1" applyBorder="1" applyAlignment="1">
      <alignment vertical="center" wrapText="1"/>
    </xf>
    <xf numFmtId="0" fontId="23" fillId="12" borderId="8" xfId="0" applyFont="1" applyFill="1" applyBorder="1" applyAlignment="1">
      <alignment vertical="center" wrapText="1"/>
    </xf>
    <xf numFmtId="1" fontId="13" fillId="8" borderId="44" xfId="0" applyNumberFormat="1" applyFont="1" applyFill="1" applyBorder="1" applyAlignment="1">
      <alignment horizontal="center" vertical="center" wrapText="1"/>
    </xf>
    <xf numFmtId="9" fontId="23" fillId="8" borderId="12" xfId="0" applyNumberFormat="1" applyFont="1" applyFill="1" applyBorder="1" applyAlignment="1">
      <alignment horizontal="center" vertical="center" wrapText="1"/>
    </xf>
    <xf numFmtId="1" fontId="34" fillId="9" borderId="58" xfId="0" applyNumberFormat="1" applyFont="1" applyFill="1" applyBorder="1" applyAlignment="1">
      <alignment horizontal="center" vertical="center"/>
    </xf>
    <xf numFmtId="1" fontId="39" fillId="9" borderId="14" xfId="0" applyNumberFormat="1" applyFont="1" applyFill="1" applyBorder="1" applyAlignment="1">
      <alignment horizontal="center" vertical="center"/>
    </xf>
    <xf numFmtId="1" fontId="34" fillId="9" borderId="44" xfId="0" applyNumberFormat="1" applyFont="1" applyFill="1" applyBorder="1" applyAlignment="1">
      <alignment horizontal="center" vertical="center" wrapText="1"/>
    </xf>
    <xf numFmtId="9" fontId="38" fillId="9" borderId="12" xfId="0" applyNumberFormat="1" applyFont="1" applyFill="1" applyBorder="1" applyAlignment="1">
      <alignment horizontal="center" vertical="center" wrapText="1"/>
    </xf>
    <xf numFmtId="1" fontId="34" fillId="9" borderId="54" xfId="0" applyNumberFormat="1" applyFont="1" applyFill="1" applyBorder="1" applyAlignment="1">
      <alignment horizontal="center" vertical="center" wrapText="1"/>
    </xf>
    <xf numFmtId="9" fontId="38" fillId="9" borderId="11" xfId="0" applyNumberFormat="1" applyFont="1" applyFill="1" applyBorder="1" applyAlignment="1">
      <alignment horizontal="center" vertical="center" wrapText="1"/>
    </xf>
    <xf numFmtId="0" fontId="38" fillId="8" borderId="8" xfId="0" applyFont="1" applyFill="1" applyBorder="1" applyAlignment="1">
      <alignment horizontal="center" vertical="center" wrapText="1"/>
    </xf>
    <xf numFmtId="1" fontId="34" fillId="8" borderId="53" xfId="0" applyNumberFormat="1" applyFont="1" applyFill="1" applyBorder="1" applyAlignment="1">
      <alignment horizontal="center" vertical="center" wrapText="1"/>
    </xf>
    <xf numFmtId="9" fontId="38" fillId="8" borderId="8" xfId="0" applyNumberFormat="1" applyFont="1" applyFill="1" applyBorder="1" applyAlignment="1">
      <alignment horizontal="center" vertical="center" wrapText="1"/>
    </xf>
    <xf numFmtId="1" fontId="34" fillId="12" borderId="44" xfId="0" applyNumberFormat="1" applyFont="1" applyFill="1" applyBorder="1" applyAlignment="1">
      <alignment horizontal="center" vertical="center"/>
    </xf>
    <xf numFmtId="1" fontId="34" fillId="11" borderId="53" xfId="0" applyNumberFormat="1" applyFont="1" applyFill="1" applyBorder="1" applyAlignment="1">
      <alignment horizontal="center" vertical="center" wrapText="1"/>
    </xf>
    <xf numFmtId="9" fontId="38" fillId="11" borderId="8" xfId="0" applyNumberFormat="1" applyFont="1" applyFill="1" applyBorder="1" applyAlignment="1">
      <alignment horizontal="center" vertical="center" wrapText="1"/>
    </xf>
    <xf numFmtId="0" fontId="38" fillId="11" borderId="8" xfId="0" applyFont="1" applyFill="1" applyBorder="1" applyAlignment="1">
      <alignment horizontal="center" vertical="center" wrapText="1"/>
    </xf>
    <xf numFmtId="1" fontId="34" fillId="7" borderId="44" xfId="0" applyNumberFormat="1" applyFont="1" applyFill="1" applyBorder="1" applyAlignment="1">
      <alignment horizontal="center" vertical="center" wrapText="1"/>
    </xf>
    <xf numFmtId="9" fontId="38" fillId="7" borderId="1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top"/>
    </xf>
    <xf numFmtId="0" fontId="12" fillId="0" borderId="33" xfId="0" applyFont="1" applyBorder="1" applyAlignment="1">
      <alignment vertical="top" wrapText="1"/>
    </xf>
    <xf numFmtId="0" fontId="12" fillId="0" borderId="34" xfId="0" applyFont="1" applyBorder="1" applyAlignment="1">
      <alignment vertical="top" wrapText="1"/>
    </xf>
    <xf numFmtId="0" fontId="12" fillId="0" borderId="65" xfId="0" applyFont="1" applyBorder="1" applyAlignment="1">
      <alignment vertical="top" wrapText="1"/>
    </xf>
    <xf numFmtId="0" fontId="27" fillId="0" borderId="46" xfId="0" applyFont="1" applyBorder="1"/>
    <xf numFmtId="9" fontId="23" fillId="4" borderId="20" xfId="0" applyNumberFormat="1" applyFont="1" applyFill="1" applyBorder="1" applyAlignment="1">
      <alignment horizontal="center" vertical="center" wrapText="1"/>
    </xf>
    <xf numFmtId="9" fontId="23" fillId="10" borderId="11" xfId="0" applyNumberFormat="1" applyFont="1" applyFill="1" applyBorder="1" applyAlignment="1">
      <alignment horizontal="center" vertical="center" wrapText="1"/>
    </xf>
    <xf numFmtId="9" fontId="23" fillId="11" borderId="15" xfId="0" applyNumberFormat="1" applyFont="1" applyFill="1" applyBorder="1" applyAlignment="1">
      <alignment horizontal="center" vertical="center"/>
    </xf>
    <xf numFmtId="9" fontId="23" fillId="8" borderId="24" xfId="0" applyNumberFormat="1" applyFont="1" applyFill="1" applyBorder="1" applyAlignment="1">
      <alignment horizontal="center" vertical="center"/>
    </xf>
    <xf numFmtId="9" fontId="23" fillId="7" borderId="20" xfId="0" applyNumberFormat="1" applyFont="1" applyFill="1" applyBorder="1" applyAlignment="1">
      <alignment horizontal="center" vertical="center"/>
    </xf>
    <xf numFmtId="9" fontId="23" fillId="12" borderId="24" xfId="0" applyNumberFormat="1" applyFont="1" applyFill="1" applyBorder="1" applyAlignment="1">
      <alignment horizontal="center" vertical="center"/>
    </xf>
    <xf numFmtId="9" fontId="23" fillId="9" borderId="11" xfId="0" applyNumberFormat="1" applyFont="1" applyFill="1" applyBorder="1" applyAlignment="1">
      <alignment horizontal="center" vertical="center"/>
    </xf>
    <xf numFmtId="9" fontId="23" fillId="12" borderId="12" xfId="0" applyNumberFormat="1" applyFont="1" applyFill="1" applyBorder="1" applyAlignment="1">
      <alignment horizontal="center" vertical="center"/>
    </xf>
    <xf numFmtId="9" fontId="23" fillId="7" borderId="24" xfId="0" applyNumberFormat="1" applyFont="1" applyFill="1" applyBorder="1" applyAlignment="1">
      <alignment horizontal="center" vertical="center"/>
    </xf>
    <xf numFmtId="9" fontId="23" fillId="9" borderId="24" xfId="0" applyNumberFormat="1" applyFont="1" applyFill="1" applyBorder="1" applyAlignment="1">
      <alignment horizontal="center" vertical="center"/>
    </xf>
    <xf numFmtId="9" fontId="23" fillId="7" borderId="8" xfId="0" applyNumberFormat="1" applyFont="1" applyFill="1" applyBorder="1" applyAlignment="1">
      <alignment horizontal="center" vertical="center"/>
    </xf>
    <xf numFmtId="9" fontId="23" fillId="8" borderId="20" xfId="0" applyNumberFormat="1" applyFont="1" applyFill="1" applyBorder="1" applyAlignment="1">
      <alignment horizontal="center" vertical="center"/>
    </xf>
    <xf numFmtId="9" fontId="23" fillId="0" borderId="25" xfId="0" applyNumberFormat="1" applyFont="1" applyBorder="1" applyAlignment="1">
      <alignment horizontal="center" vertical="center"/>
    </xf>
    <xf numFmtId="9" fontId="23" fillId="0" borderId="26" xfId="0" applyNumberFormat="1" applyFont="1" applyBorder="1" applyAlignment="1">
      <alignment horizontal="center" vertical="center"/>
    </xf>
    <xf numFmtId="165" fontId="38" fillId="0" borderId="11" xfId="0" applyNumberFormat="1" applyFont="1" applyBorder="1" applyAlignment="1">
      <alignment horizontal="center" vertical="center"/>
    </xf>
    <xf numFmtId="165" fontId="38" fillId="9" borderId="15" xfId="0" applyNumberFormat="1" applyFont="1" applyFill="1" applyBorder="1" applyAlignment="1">
      <alignment horizontal="center" vertical="center" wrapText="1"/>
    </xf>
    <xf numFmtId="165" fontId="38" fillId="12" borderId="11" xfId="0" applyNumberFormat="1" applyFont="1" applyFill="1" applyBorder="1" applyAlignment="1">
      <alignment horizontal="center" vertical="center" wrapText="1"/>
    </xf>
    <xf numFmtId="165" fontId="38" fillId="8" borderId="8" xfId="0" applyNumberFormat="1" applyFont="1" applyFill="1" applyBorder="1" applyAlignment="1">
      <alignment horizontal="center" vertical="center"/>
    </xf>
    <xf numFmtId="165" fontId="38" fillId="12" borderId="12" xfId="0" applyNumberFormat="1" applyFont="1" applyFill="1" applyBorder="1" applyAlignment="1">
      <alignment horizontal="center" vertical="center"/>
    </xf>
    <xf numFmtId="165" fontId="38" fillId="9" borderId="24" xfId="0" applyNumberFormat="1" applyFont="1" applyFill="1" applyBorder="1" applyAlignment="1">
      <alignment horizontal="center" vertical="center"/>
    </xf>
    <xf numFmtId="165" fontId="38" fillId="11" borderId="12" xfId="0" applyNumberFormat="1" applyFont="1" applyFill="1" applyBorder="1" applyAlignment="1">
      <alignment horizontal="center" vertical="center"/>
    </xf>
    <xf numFmtId="165" fontId="38" fillId="8" borderId="24" xfId="0" applyNumberFormat="1" applyFont="1" applyFill="1" applyBorder="1" applyAlignment="1">
      <alignment horizontal="center" vertical="center"/>
    </xf>
    <xf numFmtId="165" fontId="38" fillId="9" borderId="8" xfId="0" applyNumberFormat="1" applyFont="1" applyFill="1" applyBorder="1" applyAlignment="1">
      <alignment horizontal="center" vertical="center"/>
    </xf>
    <xf numFmtId="165" fontId="38" fillId="7" borderId="20" xfId="0" applyNumberFormat="1" applyFont="1" applyFill="1" applyBorder="1" applyAlignment="1">
      <alignment horizontal="center" vertical="center"/>
    </xf>
    <xf numFmtId="0" fontId="12" fillId="0" borderId="37" xfId="0" applyFont="1" applyBorder="1" applyAlignment="1">
      <alignment vertical="top" wrapText="1"/>
    </xf>
    <xf numFmtId="0" fontId="12" fillId="0" borderId="36" xfId="0" applyFont="1" applyBorder="1" applyAlignment="1">
      <alignment vertical="top" wrapText="1"/>
    </xf>
    <xf numFmtId="0" fontId="12" fillId="0" borderId="69" xfId="0" applyFont="1" applyBorder="1" applyAlignment="1">
      <alignment vertical="top" wrapText="1"/>
    </xf>
    <xf numFmtId="0" fontId="27" fillId="0" borderId="54" xfId="0" applyFont="1" applyBorder="1"/>
    <xf numFmtId="0" fontId="12" fillId="9" borderId="60" xfId="0" applyFont="1" applyFill="1" applyBorder="1" applyAlignment="1">
      <alignment horizontal="left" vertical="top" wrapText="1"/>
    </xf>
    <xf numFmtId="0" fontId="12" fillId="9" borderId="34" xfId="0" applyFont="1" applyFill="1" applyBorder="1" applyAlignment="1">
      <alignment vertical="top" wrapText="1"/>
    </xf>
    <xf numFmtId="0" fontId="21" fillId="0" borderId="31" xfId="0" applyFont="1" applyBorder="1" applyAlignment="1">
      <alignment horizontal="center" vertical="center" wrapText="1"/>
    </xf>
    <xf numFmtId="1" fontId="13" fillId="12" borderId="10" xfId="0" applyNumberFormat="1" applyFont="1" applyFill="1" applyBorder="1" applyAlignment="1">
      <alignment horizontal="center" vertical="center"/>
    </xf>
    <xf numFmtId="9" fontId="23" fillId="12" borderId="52" xfId="0" applyNumberFormat="1" applyFont="1" applyFill="1" applyBorder="1" applyAlignment="1">
      <alignment horizontal="center" vertical="center" wrapText="1"/>
    </xf>
    <xf numFmtId="0" fontId="8" fillId="5" borderId="73" xfId="0" applyFont="1" applyFill="1" applyBorder="1" applyAlignment="1">
      <alignment horizontal="center" vertical="top" wrapText="1"/>
    </xf>
    <xf numFmtId="0" fontId="12" fillId="0" borderId="33" xfId="0" applyFont="1" applyBorder="1" applyAlignment="1">
      <alignment horizontal="center" vertical="top" wrapText="1"/>
    </xf>
    <xf numFmtId="0" fontId="12" fillId="0" borderId="34" xfId="0" applyFont="1" applyBorder="1" applyAlignment="1">
      <alignment horizontal="center" vertical="top" wrapText="1"/>
    </xf>
    <xf numFmtId="0" fontId="12" fillId="0" borderId="65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5" borderId="74" xfId="0" applyFont="1" applyFill="1" applyBorder="1" applyAlignment="1">
      <alignment horizontal="center" vertical="top" wrapText="1"/>
    </xf>
    <xf numFmtId="0" fontId="34" fillId="8" borderId="53" xfId="0" applyFont="1" applyFill="1" applyBorder="1" applyAlignment="1">
      <alignment horizontal="center" vertical="center" wrapText="1"/>
    </xf>
    <xf numFmtId="0" fontId="34" fillId="8" borderId="9" xfId="0" applyFont="1" applyFill="1" applyBorder="1" applyAlignment="1">
      <alignment horizontal="center" vertical="center" wrapText="1"/>
    </xf>
    <xf numFmtId="0" fontId="34" fillId="12" borderId="53" xfId="0" applyFont="1" applyFill="1" applyBorder="1" applyAlignment="1">
      <alignment horizontal="center" vertical="center"/>
    </xf>
    <xf numFmtId="0" fontId="34" fillId="12" borderId="9" xfId="0" applyFont="1" applyFill="1" applyBorder="1" applyAlignment="1">
      <alignment horizontal="center" vertical="center"/>
    </xf>
    <xf numFmtId="0" fontId="13" fillId="7" borderId="53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 applyProtection="1">
      <alignment horizontal="center"/>
      <protection locked="0"/>
    </xf>
    <xf numFmtId="0" fontId="11" fillId="0" borderId="75" xfId="0" applyFont="1" applyBorder="1" applyAlignment="1">
      <alignment horizontal="center" vertical="top"/>
    </xf>
    <xf numFmtId="0" fontId="13" fillId="8" borderId="64" xfId="0" applyFont="1" applyFill="1" applyBorder="1" applyAlignment="1">
      <alignment horizontal="center" vertical="center"/>
    </xf>
    <xf numFmtId="0" fontId="12" fillId="0" borderId="64" xfId="0" applyFont="1" applyBorder="1" applyAlignment="1">
      <alignment vertical="top" wrapText="1"/>
    </xf>
    <xf numFmtId="0" fontId="12" fillId="0" borderId="64" xfId="0" applyFont="1" applyBorder="1" applyAlignment="1">
      <alignment horizontal="center" vertical="top" wrapText="1"/>
    </xf>
    <xf numFmtId="0" fontId="15" fillId="9" borderId="34" xfId="0" applyFont="1" applyFill="1" applyBorder="1" applyAlignment="1">
      <alignment vertical="top" wrapText="1"/>
    </xf>
    <xf numFmtId="0" fontId="11" fillId="0" borderId="36" xfId="0" applyFont="1" applyBorder="1" applyAlignment="1">
      <alignment horizontal="center" vertical="top"/>
    </xf>
    <xf numFmtId="0" fontId="11" fillId="0" borderId="67" xfId="0" applyFont="1" applyBorder="1" applyAlignment="1">
      <alignment horizontal="center" vertical="top"/>
    </xf>
    <xf numFmtId="0" fontId="11" fillId="0" borderId="58" xfId="0" applyFont="1" applyBorder="1" applyAlignment="1">
      <alignment horizontal="center" vertical="top"/>
    </xf>
    <xf numFmtId="0" fontId="30" fillId="0" borderId="69" xfId="0" applyFont="1" applyBorder="1" applyAlignment="1">
      <alignment horizontal="center" vertical="top"/>
    </xf>
    <xf numFmtId="0" fontId="11" fillId="0" borderId="69" xfId="0" applyFont="1" applyBorder="1" applyAlignment="1">
      <alignment horizontal="center" vertical="top"/>
    </xf>
    <xf numFmtId="1" fontId="34" fillId="8" borderId="36" xfId="0" applyNumberFormat="1" applyFont="1" applyFill="1" applyBorder="1" applyAlignment="1">
      <alignment horizontal="center" vertical="center"/>
    </xf>
    <xf numFmtId="1" fontId="13" fillId="8" borderId="7" xfId="0" applyNumberFormat="1" applyFont="1" applyFill="1" applyBorder="1" applyAlignment="1">
      <alignment horizontal="center" vertical="center"/>
    </xf>
    <xf numFmtId="0" fontId="34" fillId="13" borderId="34" xfId="0" applyFont="1" applyFill="1" applyBorder="1" applyAlignment="1">
      <alignment horizontal="center" vertical="center"/>
    </xf>
    <xf numFmtId="1" fontId="34" fillId="13" borderId="34" xfId="0" applyNumberFormat="1" applyFont="1" applyFill="1" applyBorder="1" applyAlignment="1">
      <alignment horizontal="center" vertical="center"/>
    </xf>
    <xf numFmtId="1" fontId="34" fillId="13" borderId="28" xfId="0" applyNumberFormat="1" applyFont="1" applyFill="1" applyBorder="1" applyAlignment="1">
      <alignment horizontal="center" vertical="center"/>
    </xf>
    <xf numFmtId="9" fontId="38" fillId="13" borderId="2" xfId="0" applyNumberFormat="1" applyFont="1" applyFill="1" applyBorder="1" applyAlignment="1">
      <alignment horizontal="center" vertical="center"/>
    </xf>
    <xf numFmtId="1" fontId="34" fillId="13" borderId="30" xfId="0" applyNumberFormat="1" applyFont="1" applyFill="1" applyBorder="1" applyAlignment="1">
      <alignment horizontal="center" vertical="center"/>
    </xf>
    <xf numFmtId="1" fontId="34" fillId="13" borderId="37" xfId="0" applyNumberFormat="1" applyFont="1" applyFill="1" applyBorder="1" applyAlignment="1">
      <alignment horizontal="center" vertical="center"/>
    </xf>
    <xf numFmtId="1" fontId="39" fillId="13" borderId="30" xfId="0" applyNumberFormat="1" applyFont="1" applyFill="1" applyBorder="1" applyAlignment="1">
      <alignment horizontal="center" vertical="center"/>
    </xf>
    <xf numFmtId="0" fontId="30" fillId="3" borderId="33" xfId="0" applyFont="1" applyFill="1" applyBorder="1" applyAlignment="1">
      <alignment horizontal="center" vertical="top"/>
    </xf>
    <xf numFmtId="0" fontId="30" fillId="3" borderId="34" xfId="0" applyFont="1" applyFill="1" applyBorder="1" applyAlignment="1">
      <alignment horizontal="center" vertical="top"/>
    </xf>
    <xf numFmtId="0" fontId="0" fillId="2" borderId="2" xfId="0" applyFill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5" fillId="9" borderId="33" xfId="0" applyFont="1" applyFill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3" fillId="8" borderId="53" xfId="0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 wrapText="1"/>
    </xf>
    <xf numFmtId="1" fontId="13" fillId="8" borderId="53" xfId="0" applyNumberFormat="1" applyFont="1" applyFill="1" applyBorder="1" applyAlignment="1">
      <alignment horizontal="center" vertical="center" wrapText="1"/>
    </xf>
    <xf numFmtId="9" fontId="23" fillId="8" borderId="8" xfId="0" applyNumberFormat="1" applyFont="1" applyFill="1" applyBorder="1" applyAlignment="1">
      <alignment horizontal="center" vertical="center" wrapText="1"/>
    </xf>
    <xf numFmtId="1" fontId="13" fillId="8" borderId="0" xfId="0" applyNumberFormat="1" applyFont="1" applyFill="1" applyBorder="1" applyAlignment="1">
      <alignment horizontal="center" vertical="center" wrapText="1"/>
    </xf>
    <xf numFmtId="9" fontId="23" fillId="8" borderId="5" xfId="0" applyNumberFormat="1" applyFont="1" applyFill="1" applyBorder="1" applyAlignment="1">
      <alignment horizontal="center" vertical="center" wrapText="1"/>
    </xf>
    <xf numFmtId="9" fontId="23" fillId="8" borderId="9" xfId="0" applyNumberFormat="1" applyFont="1" applyFill="1" applyBorder="1" applyAlignment="1">
      <alignment horizontal="center" vertical="center" wrapText="1"/>
    </xf>
    <xf numFmtId="0" fontId="34" fillId="7" borderId="53" xfId="0" applyFont="1" applyFill="1" applyBorder="1" applyAlignment="1">
      <alignment horizontal="center" vertical="center" wrapText="1"/>
    </xf>
    <xf numFmtId="0" fontId="34" fillId="7" borderId="9" xfId="0" applyFont="1" applyFill="1" applyBorder="1" applyAlignment="1">
      <alignment horizontal="center" vertical="center" wrapText="1"/>
    </xf>
    <xf numFmtId="1" fontId="34" fillId="7" borderId="53" xfId="0" applyNumberFormat="1" applyFont="1" applyFill="1" applyBorder="1" applyAlignment="1">
      <alignment horizontal="center" vertical="center" wrapText="1"/>
    </xf>
    <xf numFmtId="9" fontId="38" fillId="7" borderId="8" xfId="0" applyNumberFormat="1" applyFont="1" applyFill="1" applyBorder="1" applyAlignment="1">
      <alignment horizontal="center" vertical="center" wrapText="1"/>
    </xf>
    <xf numFmtId="1" fontId="34" fillId="7" borderId="0" xfId="0" applyNumberFormat="1" applyFont="1" applyFill="1" applyBorder="1" applyAlignment="1">
      <alignment horizontal="center" vertical="center" wrapText="1"/>
    </xf>
    <xf numFmtId="9" fontId="38" fillId="7" borderId="5" xfId="0" applyNumberFormat="1" applyFont="1" applyFill="1" applyBorder="1" applyAlignment="1">
      <alignment horizontal="center" vertical="center" wrapText="1"/>
    </xf>
    <xf numFmtId="0" fontId="34" fillId="12" borderId="34" xfId="0" applyFont="1" applyFill="1" applyBorder="1" applyAlignment="1">
      <alignment horizontal="center" vertical="center"/>
    </xf>
    <xf numFmtId="1" fontId="34" fillId="12" borderId="34" xfId="0" applyNumberFormat="1" applyFont="1" applyFill="1" applyBorder="1" applyAlignment="1">
      <alignment horizontal="center" vertical="center"/>
    </xf>
    <xf numFmtId="1" fontId="34" fillId="12" borderId="28" xfId="0" applyNumberFormat="1" applyFont="1" applyFill="1" applyBorder="1" applyAlignment="1">
      <alignment horizontal="center" vertical="center"/>
    </xf>
    <xf numFmtId="9" fontId="38" fillId="12" borderId="2" xfId="0" applyNumberFormat="1" applyFont="1" applyFill="1" applyBorder="1" applyAlignment="1">
      <alignment horizontal="center" vertical="center"/>
    </xf>
    <xf numFmtId="1" fontId="34" fillId="12" borderId="30" xfId="0" applyNumberFormat="1" applyFont="1" applyFill="1" applyBorder="1" applyAlignment="1">
      <alignment horizontal="center" vertical="center"/>
    </xf>
    <xf numFmtId="9" fontId="38" fillId="12" borderId="24" xfId="0" applyNumberFormat="1" applyFont="1" applyFill="1" applyBorder="1" applyAlignment="1">
      <alignment horizontal="center" vertical="center"/>
    </xf>
    <xf numFmtId="1" fontId="34" fillId="12" borderId="37" xfId="0" applyNumberFormat="1" applyFont="1" applyFill="1" applyBorder="1" applyAlignment="1">
      <alignment horizontal="center" vertical="center"/>
    </xf>
    <xf numFmtId="1" fontId="39" fillId="12" borderId="30" xfId="0" applyNumberFormat="1" applyFont="1" applyFill="1" applyBorder="1" applyAlignment="1">
      <alignment horizontal="center" vertical="center"/>
    </xf>
    <xf numFmtId="165" fontId="38" fillId="12" borderId="24" xfId="0" applyNumberFormat="1" applyFont="1" applyFill="1" applyBorder="1" applyAlignment="1">
      <alignment horizontal="center" vertical="center"/>
    </xf>
    <xf numFmtId="0" fontId="13" fillId="9" borderId="64" xfId="0" applyFont="1" applyFill="1" applyBorder="1" applyAlignment="1">
      <alignment horizontal="center" vertical="center"/>
    </xf>
    <xf numFmtId="1" fontId="24" fillId="9" borderId="35" xfId="0" applyNumberFormat="1" applyFont="1" applyFill="1" applyBorder="1" applyAlignment="1">
      <alignment horizontal="center" vertical="center"/>
    </xf>
    <xf numFmtId="1" fontId="13" fillId="9" borderId="14" xfId="0" applyNumberFormat="1" applyFont="1" applyFill="1" applyBorder="1" applyAlignment="1">
      <alignment horizontal="center" vertical="center"/>
    </xf>
    <xf numFmtId="9" fontId="23" fillId="9" borderId="15" xfId="0" applyNumberFormat="1" applyFont="1" applyFill="1" applyBorder="1" applyAlignment="1">
      <alignment horizontal="center" vertical="center"/>
    </xf>
    <xf numFmtId="1" fontId="13" fillId="9" borderId="39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top"/>
    </xf>
    <xf numFmtId="0" fontId="27" fillId="0" borderId="53" xfId="0" applyFont="1" applyBorder="1"/>
    <xf numFmtId="0" fontId="30" fillId="0" borderId="65" xfId="0" applyFont="1" applyBorder="1" applyAlignment="1">
      <alignment horizontal="center" vertical="top"/>
    </xf>
    <xf numFmtId="0" fontId="11" fillId="0" borderId="65" xfId="0" applyFont="1" applyBorder="1" applyAlignment="1">
      <alignment horizontal="center" vertical="top"/>
    </xf>
    <xf numFmtId="0" fontId="27" fillId="13" borderId="38" xfId="0" applyFont="1" applyFill="1" applyBorder="1"/>
    <xf numFmtId="0" fontId="27" fillId="0" borderId="61" xfId="0" applyFont="1" applyBorder="1"/>
    <xf numFmtId="0" fontId="12" fillId="13" borderId="66" xfId="0" applyFont="1" applyFill="1" applyBorder="1"/>
    <xf numFmtId="0" fontId="11" fillId="13" borderId="34" xfId="0" applyFont="1" applyFill="1" applyBorder="1" applyAlignment="1">
      <alignment horizontal="center" vertical="top"/>
    </xf>
    <xf numFmtId="0" fontId="30" fillId="0" borderId="32" xfId="0" applyFont="1" applyBorder="1" applyAlignment="1">
      <alignment horizontal="center" vertical="top"/>
    </xf>
    <xf numFmtId="0" fontId="11" fillId="0" borderId="31" xfId="0" applyFont="1" applyBorder="1" applyAlignment="1">
      <alignment horizontal="center" vertical="top"/>
    </xf>
    <xf numFmtId="0" fontId="11" fillId="13" borderId="68" xfId="0" applyFont="1" applyFill="1" applyBorder="1" applyAlignment="1">
      <alignment horizontal="center" vertical="top"/>
    </xf>
    <xf numFmtId="0" fontId="30" fillId="3" borderId="66" xfId="0" applyFont="1" applyFill="1" applyBorder="1" applyAlignment="1">
      <alignment horizontal="center" vertical="top"/>
    </xf>
    <xf numFmtId="0" fontId="12" fillId="13" borderId="66" xfId="0" applyFont="1" applyFill="1" applyBorder="1" applyAlignment="1">
      <alignment vertical="top" wrapText="1"/>
    </xf>
    <xf numFmtId="0" fontId="28" fillId="13" borderId="66" xfId="0" applyFont="1" applyFill="1" applyBorder="1" applyAlignment="1">
      <alignment horizontal="justify" vertical="top" wrapText="1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7" fillId="13" borderId="45" xfId="0" applyFont="1" applyFill="1" applyBorder="1"/>
    <xf numFmtId="0" fontId="11" fillId="13" borderId="43" xfId="0" applyFont="1" applyFill="1" applyBorder="1" applyAlignment="1">
      <alignment horizontal="center" vertical="top"/>
    </xf>
    <xf numFmtId="0" fontId="10" fillId="0" borderId="60" xfId="0" applyFont="1" applyBorder="1" applyAlignment="1">
      <alignment vertical="top" wrapText="1"/>
    </xf>
    <xf numFmtId="0" fontId="10" fillId="0" borderId="46" xfId="0" applyFont="1" applyBorder="1" applyAlignment="1">
      <alignment vertical="top" wrapText="1"/>
    </xf>
    <xf numFmtId="0" fontId="11" fillId="13" borderId="59" xfId="0" applyFont="1" applyFill="1" applyBorder="1" applyAlignment="1">
      <alignment horizontal="center" vertical="center"/>
    </xf>
    <xf numFmtId="0" fontId="27" fillId="0" borderId="37" xfId="0" applyFont="1" applyBorder="1"/>
    <xf numFmtId="0" fontId="11" fillId="0" borderId="34" xfId="0" applyFont="1" applyBorder="1" applyAlignment="1">
      <alignment horizontal="center" vertical="center"/>
    </xf>
    <xf numFmtId="164" fontId="30" fillId="13" borderId="45" xfId="0" applyNumberFormat="1" applyFont="1" applyFill="1" applyBorder="1" applyAlignment="1">
      <alignment horizontal="center" vertical="top"/>
    </xf>
    <xf numFmtId="164" fontId="30" fillId="13" borderId="47" xfId="0" applyNumberFormat="1" applyFont="1" applyFill="1" applyBorder="1" applyAlignment="1">
      <alignment horizontal="center" vertical="top"/>
    </xf>
    <xf numFmtId="0" fontId="12" fillId="13" borderId="47" xfId="0" applyFont="1" applyFill="1" applyBorder="1" applyAlignment="1">
      <alignment vertical="center"/>
    </xf>
    <xf numFmtId="164" fontId="12" fillId="13" borderId="25" xfId="0" applyNumberFormat="1" applyFont="1" applyFill="1" applyBorder="1" applyAlignment="1">
      <alignment horizontal="center" vertical="center" wrapText="1"/>
    </xf>
    <xf numFmtId="164" fontId="30" fillId="13" borderId="59" xfId="0" applyNumberFormat="1" applyFont="1" applyFill="1" applyBorder="1" applyAlignment="1">
      <alignment horizontal="center" vertical="center"/>
    </xf>
    <xf numFmtId="0" fontId="27" fillId="13" borderId="45" xfId="0" applyFont="1" applyFill="1" applyBorder="1" applyAlignment="1">
      <alignment vertical="center"/>
    </xf>
    <xf numFmtId="0" fontId="11" fillId="13" borderId="43" xfId="0" applyFont="1" applyFill="1" applyBorder="1" applyAlignment="1">
      <alignment horizontal="center" vertical="center"/>
    </xf>
    <xf numFmtId="0" fontId="15" fillId="13" borderId="56" xfId="0" applyFont="1" applyFill="1" applyBorder="1"/>
    <xf numFmtId="0" fontId="12" fillId="14" borderId="29" xfId="0" applyFont="1" applyFill="1" applyBorder="1" applyAlignment="1">
      <alignment horizontal="center" vertical="center" wrapText="1"/>
    </xf>
    <xf numFmtId="0" fontId="12" fillId="14" borderId="32" xfId="0" applyFont="1" applyFill="1" applyBorder="1" applyAlignment="1">
      <alignment horizontal="center" vertical="center" wrapText="1"/>
    </xf>
    <xf numFmtId="164" fontId="30" fillId="13" borderId="30" xfId="0" applyNumberFormat="1" applyFont="1" applyFill="1" applyBorder="1" applyAlignment="1">
      <alignment horizontal="center" vertical="top"/>
    </xf>
    <xf numFmtId="164" fontId="11" fillId="13" borderId="55" xfId="0" applyNumberFormat="1" applyFont="1" applyFill="1" applyBorder="1" applyAlignment="1">
      <alignment horizontal="center" vertical="top"/>
    </xf>
    <xf numFmtId="164" fontId="11" fillId="13" borderId="68" xfId="0" applyNumberFormat="1" applyFont="1" applyFill="1" applyBorder="1" applyAlignment="1">
      <alignment horizontal="center" vertical="top"/>
    </xf>
    <xf numFmtId="164" fontId="30" fillId="13" borderId="34" xfId="0" applyNumberFormat="1" applyFont="1" applyFill="1" applyBorder="1" applyAlignment="1">
      <alignment horizontal="center" vertical="top"/>
    </xf>
    <xf numFmtId="164" fontId="11" fillId="13" borderId="34" xfId="0" applyNumberFormat="1" applyFont="1" applyFill="1" applyBorder="1" applyAlignment="1">
      <alignment horizontal="center" vertical="top"/>
    </xf>
    <xf numFmtId="164" fontId="30" fillId="13" borderId="37" xfId="0" applyNumberFormat="1" applyFont="1" applyFill="1" applyBorder="1" applyAlignment="1">
      <alignment horizontal="center" vertical="top"/>
    </xf>
    <xf numFmtId="164" fontId="11" fillId="13" borderId="37" xfId="0" applyNumberFormat="1" applyFont="1" applyFill="1" applyBorder="1" applyAlignment="1">
      <alignment horizontal="center" vertical="top"/>
    </xf>
    <xf numFmtId="164" fontId="12" fillId="13" borderId="27" xfId="0" applyNumberFormat="1" applyFont="1" applyFill="1" applyBorder="1" applyAlignment="1">
      <alignment horizontal="center" vertical="center" wrapText="1"/>
    </xf>
    <xf numFmtId="164" fontId="30" fillId="13" borderId="59" xfId="0" applyNumberFormat="1" applyFont="1" applyFill="1" applyBorder="1" applyAlignment="1">
      <alignment horizontal="center" vertical="top"/>
    </xf>
    <xf numFmtId="164" fontId="11" fillId="13" borderId="47" xfId="0" applyNumberFormat="1" applyFont="1" applyFill="1" applyBorder="1" applyAlignment="1">
      <alignment horizontal="center" vertical="top"/>
    </xf>
    <xf numFmtId="164" fontId="11" fillId="13" borderId="59" xfId="0" applyNumberFormat="1" applyFont="1" applyFill="1" applyBorder="1" applyAlignment="1">
      <alignment horizontal="center" vertical="top"/>
    </xf>
    <xf numFmtId="164" fontId="30" fillId="13" borderId="55" xfId="0" applyNumberFormat="1" applyFont="1" applyFill="1" applyBorder="1" applyAlignment="1">
      <alignment horizontal="center" vertical="top"/>
    </xf>
    <xf numFmtId="0" fontId="12" fillId="14" borderId="19" xfId="0" applyFont="1" applyFill="1" applyBorder="1" applyAlignment="1">
      <alignment horizontal="center" vertical="center" wrapText="1"/>
    </xf>
    <xf numFmtId="164" fontId="11" fillId="13" borderId="45" xfId="0" applyNumberFormat="1" applyFont="1" applyFill="1" applyBorder="1" applyAlignment="1">
      <alignment horizontal="center" vertical="center"/>
    </xf>
    <xf numFmtId="1" fontId="42" fillId="8" borderId="22" xfId="0" applyNumberFormat="1" applyFont="1" applyFill="1" applyBorder="1" applyAlignment="1">
      <alignment horizontal="center" vertical="center" wrapText="1"/>
    </xf>
    <xf numFmtId="1" fontId="42" fillId="9" borderId="23" xfId="0" applyNumberFormat="1" applyFont="1" applyFill="1" applyBorder="1" applyAlignment="1">
      <alignment horizontal="center" vertical="center" wrapText="1"/>
    </xf>
    <xf numFmtId="0" fontId="43" fillId="13" borderId="16" xfId="0" applyFont="1" applyFill="1" applyBorder="1" applyAlignment="1">
      <alignment horizontal="center" vertical="center"/>
    </xf>
    <xf numFmtId="0" fontId="43" fillId="13" borderId="47" xfId="0" applyFont="1" applyFill="1" applyBorder="1" applyAlignment="1">
      <alignment horizontal="center" vertical="center"/>
    </xf>
    <xf numFmtId="1" fontId="44" fillId="8" borderId="19" xfId="0" applyNumberFormat="1" applyFont="1" applyFill="1" applyBorder="1" applyAlignment="1">
      <alignment horizontal="center" vertical="center" wrapText="1"/>
    </xf>
    <xf numFmtId="1" fontId="44" fillId="9" borderId="20" xfId="0" applyNumberFormat="1" applyFont="1" applyFill="1" applyBorder="1" applyAlignment="1">
      <alignment horizontal="center" vertical="center" wrapText="1"/>
    </xf>
    <xf numFmtId="1" fontId="44" fillId="8" borderId="30" xfId="0" applyNumberFormat="1" applyFont="1" applyFill="1" applyBorder="1" applyAlignment="1">
      <alignment horizontal="center" vertical="center" wrapText="1"/>
    </xf>
    <xf numFmtId="1" fontId="44" fillId="9" borderId="24" xfId="0" applyNumberFormat="1" applyFont="1" applyFill="1" applyBorder="1" applyAlignment="1">
      <alignment horizontal="center" vertical="center" wrapText="1"/>
    </xf>
    <xf numFmtId="0" fontId="12" fillId="0" borderId="61" xfId="0" applyFont="1" applyBorder="1" applyAlignment="1">
      <alignment vertical="top" wrapText="1"/>
    </xf>
    <xf numFmtId="0" fontId="11" fillId="0" borderId="8" xfId="0" applyFont="1" applyBorder="1" applyAlignment="1">
      <alignment horizontal="center" vertical="top"/>
    </xf>
    <xf numFmtId="0" fontId="30" fillId="0" borderId="61" xfId="0" applyFont="1" applyBorder="1" applyAlignment="1">
      <alignment horizontal="center" vertical="top"/>
    </xf>
    <xf numFmtId="0" fontId="30" fillId="0" borderId="17" xfId="0" applyFont="1" applyBorder="1" applyAlignment="1">
      <alignment horizontal="center" vertical="top"/>
    </xf>
    <xf numFmtId="0" fontId="30" fillId="0" borderId="28" xfId="0" applyFont="1" applyBorder="1" applyAlignment="1">
      <alignment horizontal="center" vertical="top"/>
    </xf>
    <xf numFmtId="0" fontId="30" fillId="0" borderId="6" xfId="0" applyFont="1" applyBorder="1" applyAlignment="1">
      <alignment horizontal="center" vertical="top"/>
    </xf>
    <xf numFmtId="0" fontId="30" fillId="0" borderId="53" xfId="0" applyFont="1" applyBorder="1" applyAlignment="1">
      <alignment horizontal="center" vertical="top"/>
    </xf>
    <xf numFmtId="164" fontId="11" fillId="13" borderId="35" xfId="0" applyNumberFormat="1" applyFont="1" applyFill="1" applyBorder="1" applyAlignment="1">
      <alignment horizontal="center" vertical="top"/>
    </xf>
    <xf numFmtId="0" fontId="11" fillId="0" borderId="77" xfId="0" applyFont="1" applyBorder="1" applyAlignment="1">
      <alignment horizontal="center" vertical="top"/>
    </xf>
    <xf numFmtId="0" fontId="11" fillId="0" borderId="61" xfId="0" applyFont="1" applyBorder="1" applyAlignment="1">
      <alignment horizontal="center" vertical="top"/>
    </xf>
    <xf numFmtId="0" fontId="11" fillId="0" borderId="37" xfId="0" applyFont="1" applyBorder="1" applyAlignment="1">
      <alignment horizontal="center" vertical="top"/>
    </xf>
    <xf numFmtId="0" fontId="11" fillId="0" borderId="68" xfId="0" applyFont="1" applyBorder="1" applyAlignment="1">
      <alignment horizontal="center" vertical="top"/>
    </xf>
    <xf numFmtId="0" fontId="34" fillId="11" borderId="53" xfId="0" applyFont="1" applyFill="1" applyBorder="1" applyAlignment="1">
      <alignment horizontal="center" vertical="center" wrapText="1"/>
    </xf>
    <xf numFmtId="0" fontId="34" fillId="11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3" fillId="13" borderId="61" xfId="0" applyFont="1" applyFill="1" applyBorder="1" applyAlignment="1">
      <alignment horizontal="center" vertical="center"/>
    </xf>
    <xf numFmtId="1" fontId="24" fillId="13" borderId="55" xfId="0" applyNumberFormat="1" applyFont="1" applyFill="1" applyBorder="1" applyAlignment="1">
      <alignment horizontal="center" vertical="center"/>
    </xf>
    <xf numFmtId="1" fontId="13" fillId="13" borderId="30" xfId="0" applyNumberFormat="1" applyFont="1" applyFill="1" applyBorder="1" applyAlignment="1">
      <alignment horizontal="center" vertical="center"/>
    </xf>
    <xf numFmtId="9" fontId="23" fillId="13" borderId="24" xfId="0" applyNumberFormat="1" applyFont="1" applyFill="1" applyBorder="1" applyAlignment="1">
      <alignment horizontal="center" vertical="center"/>
    </xf>
    <xf numFmtId="1" fontId="13" fillId="13" borderId="28" xfId="0" applyNumberFormat="1" applyFont="1" applyFill="1" applyBorder="1" applyAlignment="1">
      <alignment horizontal="center" vertical="center"/>
    </xf>
    <xf numFmtId="1" fontId="13" fillId="0" borderId="45" xfId="0" applyNumberFormat="1" applyFont="1" applyBorder="1" applyAlignment="1">
      <alignment horizontal="center" vertical="center"/>
    </xf>
    <xf numFmtId="9" fontId="25" fillId="0" borderId="25" xfId="0" applyNumberFormat="1" applyFont="1" applyBorder="1" applyAlignment="1">
      <alignment horizontal="center" vertical="center"/>
    </xf>
    <xf numFmtId="0" fontId="34" fillId="15" borderId="61" xfId="0" applyFont="1" applyFill="1" applyBorder="1" applyAlignment="1">
      <alignment horizontal="center" vertical="center"/>
    </xf>
    <xf numFmtId="1" fontId="34" fillId="15" borderId="34" xfId="0" applyNumberFormat="1" applyFont="1" applyFill="1" applyBorder="1" applyAlignment="1">
      <alignment horizontal="center" vertical="center"/>
    </xf>
    <xf numFmtId="1" fontId="34" fillId="15" borderId="28" xfId="0" applyNumberFormat="1" applyFont="1" applyFill="1" applyBorder="1" applyAlignment="1">
      <alignment horizontal="center" vertical="center"/>
    </xf>
    <xf numFmtId="9" fontId="38" fillId="15" borderId="2" xfId="0" applyNumberFormat="1" applyFont="1" applyFill="1" applyBorder="1" applyAlignment="1">
      <alignment horizontal="center" vertical="center"/>
    </xf>
    <xf numFmtId="1" fontId="34" fillId="15" borderId="30" xfId="0" applyNumberFormat="1" applyFont="1" applyFill="1" applyBorder="1" applyAlignment="1">
      <alignment horizontal="center" vertical="center"/>
    </xf>
    <xf numFmtId="1" fontId="34" fillId="15" borderId="38" xfId="0" applyNumberFormat="1" applyFont="1" applyFill="1" applyBorder="1" applyAlignment="1">
      <alignment horizontal="center" vertical="center"/>
    </xf>
    <xf numFmtId="1" fontId="39" fillId="15" borderId="30" xfId="0" applyNumberFormat="1" applyFont="1" applyFill="1" applyBorder="1" applyAlignment="1">
      <alignment horizontal="center" vertical="center"/>
    </xf>
    <xf numFmtId="1" fontId="34" fillId="0" borderId="16" xfId="0" applyNumberFormat="1" applyFont="1" applyBorder="1" applyAlignment="1">
      <alignment horizontal="center" vertical="center"/>
    </xf>
    <xf numFmtId="9" fontId="38" fillId="0" borderId="25" xfId="0" applyNumberFormat="1" applyFont="1" applyBorder="1" applyAlignment="1">
      <alignment horizontal="center" vertical="center"/>
    </xf>
    <xf numFmtId="1" fontId="34" fillId="0" borderId="27" xfId="0" applyNumberFormat="1" applyFont="1" applyBorder="1" applyAlignment="1">
      <alignment horizontal="center" vertical="center"/>
    </xf>
    <xf numFmtId="9" fontId="38" fillId="0" borderId="26" xfId="0" applyNumberFormat="1" applyFont="1" applyBorder="1" applyAlignment="1">
      <alignment horizontal="center" vertical="center"/>
    </xf>
    <xf numFmtId="0" fontId="8" fillId="8" borderId="19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164" fontId="30" fillId="13" borderId="58" xfId="0" applyNumberFormat="1" applyFont="1" applyFill="1" applyBorder="1" applyAlignment="1">
      <alignment horizontal="center" vertical="top"/>
    </xf>
    <xf numFmtId="0" fontId="30" fillId="0" borderId="77" xfId="0" applyFont="1" applyBorder="1" applyAlignment="1">
      <alignment horizontal="center" vertical="top"/>
    </xf>
    <xf numFmtId="164" fontId="30" fillId="13" borderId="64" xfId="0" applyNumberFormat="1" applyFont="1" applyFill="1" applyBorder="1" applyAlignment="1">
      <alignment horizontal="center" vertical="top"/>
    </xf>
    <xf numFmtId="164" fontId="11" fillId="13" borderId="64" xfId="0" applyNumberFormat="1" applyFont="1" applyFill="1" applyBorder="1" applyAlignment="1">
      <alignment horizontal="center" vertical="top"/>
    </xf>
    <xf numFmtId="164" fontId="30" fillId="13" borderId="14" xfId="0" applyNumberFormat="1" applyFont="1" applyFill="1" applyBorder="1" applyAlignment="1">
      <alignment horizontal="center" vertical="top"/>
    </xf>
    <xf numFmtId="0" fontId="11" fillId="13" borderId="15" xfId="0" applyFont="1" applyFill="1" applyBorder="1" applyAlignment="1">
      <alignment horizontal="center" vertical="top"/>
    </xf>
    <xf numFmtId="0" fontId="30" fillId="0" borderId="22" xfId="0" applyFont="1" applyBorder="1" applyAlignment="1">
      <alignment horizontal="center" vertical="top"/>
    </xf>
    <xf numFmtId="0" fontId="11" fillId="0" borderId="23" xfId="0" applyFont="1" applyBorder="1" applyAlignment="1">
      <alignment horizontal="center" vertical="top"/>
    </xf>
    <xf numFmtId="0" fontId="11" fillId="13" borderId="75" xfId="0" applyFont="1" applyFill="1" applyBorder="1" applyAlignment="1">
      <alignment horizontal="center" vertical="top"/>
    </xf>
    <xf numFmtId="0" fontId="11" fillId="0" borderId="62" xfId="0" applyFont="1" applyBorder="1" applyAlignment="1">
      <alignment horizontal="center" vertical="top"/>
    </xf>
    <xf numFmtId="0" fontId="11" fillId="0" borderId="56" xfId="0" applyFont="1" applyBorder="1" applyAlignment="1">
      <alignment horizontal="center" vertical="top"/>
    </xf>
    <xf numFmtId="0" fontId="30" fillId="3" borderId="77" xfId="0" applyFont="1" applyFill="1" applyBorder="1" applyAlignment="1">
      <alignment horizontal="center" vertical="top"/>
    </xf>
    <xf numFmtId="0" fontId="11" fillId="0" borderId="68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30" fillId="0" borderId="67" xfId="0" applyFont="1" applyBorder="1" applyAlignment="1">
      <alignment horizontal="center" vertical="top"/>
    </xf>
    <xf numFmtId="0" fontId="30" fillId="0" borderId="68" xfId="0" applyFont="1" applyBorder="1" applyAlignment="1">
      <alignment horizontal="center" vertical="top"/>
    </xf>
    <xf numFmtId="0" fontId="11" fillId="0" borderId="38" xfId="0" applyFont="1" applyBorder="1" applyAlignment="1">
      <alignment horizontal="center" vertical="center"/>
    </xf>
    <xf numFmtId="0" fontId="30" fillId="0" borderId="77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top"/>
    </xf>
    <xf numFmtId="0" fontId="11" fillId="0" borderId="78" xfId="0" applyFont="1" applyBorder="1" applyAlignment="1">
      <alignment horizontal="center" vertical="top"/>
    </xf>
    <xf numFmtId="9" fontId="38" fillId="8" borderId="12" xfId="0" applyNumberFormat="1" applyFont="1" applyFill="1" applyBorder="1" applyAlignment="1">
      <alignment horizontal="center" vertical="center"/>
    </xf>
    <xf numFmtId="0" fontId="11" fillId="13" borderId="64" xfId="0" applyFont="1" applyFill="1" applyBorder="1" applyAlignment="1">
      <alignment horizontal="center" vertical="top"/>
    </xf>
    <xf numFmtId="0" fontId="12" fillId="14" borderId="32" xfId="0" applyFont="1" applyFill="1" applyBorder="1" applyAlignment="1">
      <alignment horizontal="center" vertical="center" wrapText="1"/>
    </xf>
    <xf numFmtId="0" fontId="12" fillId="14" borderId="29" xfId="0" applyFont="1" applyFill="1" applyBorder="1" applyAlignment="1">
      <alignment horizontal="center" vertical="center" wrapText="1"/>
    </xf>
    <xf numFmtId="0" fontId="12" fillId="14" borderId="30" xfId="0" applyFont="1" applyFill="1" applyBorder="1" applyAlignment="1">
      <alignment horizontal="center" vertical="center" wrapText="1"/>
    </xf>
    <xf numFmtId="0" fontId="12" fillId="14" borderId="28" xfId="0" applyFont="1" applyFill="1" applyBorder="1" applyAlignment="1">
      <alignment horizontal="center" vertical="center" wrapText="1"/>
    </xf>
    <xf numFmtId="0" fontId="45" fillId="16" borderId="34" xfId="0" applyFont="1" applyFill="1" applyBorder="1" applyAlignment="1">
      <alignment vertical="center" wrapText="1"/>
    </xf>
    <xf numFmtId="0" fontId="45" fillId="16" borderId="34" xfId="0" applyFont="1" applyFill="1" applyBorder="1" applyAlignment="1">
      <alignment horizontal="justify" vertical="center" wrapText="1"/>
    </xf>
    <xf numFmtId="0" fontId="45" fillId="0" borderId="34" xfId="0" applyFont="1" applyBorder="1" applyAlignment="1">
      <alignment vertical="center" wrapText="1"/>
    </xf>
    <xf numFmtId="0" fontId="11" fillId="0" borderId="0" xfId="0" applyFont="1" applyAlignment="1">
      <alignment horizontal="center" vertical="top"/>
    </xf>
    <xf numFmtId="0" fontId="1" fillId="3" borderId="0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center" wrapText="1"/>
    </xf>
    <xf numFmtId="0" fontId="13" fillId="7" borderId="53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3" borderId="0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6" fillId="0" borderId="0" xfId="0" applyFont="1" applyAlignment="1">
      <alignment horizontal="left" vertical="center" wrapText="1"/>
    </xf>
    <xf numFmtId="0" fontId="8" fillId="5" borderId="47" xfId="0" applyFont="1" applyFill="1" applyBorder="1" applyAlignment="1">
      <alignment horizontal="center" vertical="top" wrapText="1"/>
    </xf>
    <xf numFmtId="0" fontId="12" fillId="0" borderId="56" xfId="0" applyFont="1" applyBorder="1" applyAlignment="1">
      <alignment horizontal="center" vertical="top"/>
    </xf>
    <xf numFmtId="0" fontId="12" fillId="9" borderId="79" xfId="0" applyFont="1" applyFill="1" applyBorder="1" applyAlignment="1">
      <alignment horizontal="center" vertical="center" wrapText="1"/>
    </xf>
    <xf numFmtId="0" fontId="12" fillId="10" borderId="75" xfId="0" applyFont="1" applyFill="1" applyBorder="1" applyAlignment="1">
      <alignment horizontal="center" vertical="center" wrapText="1"/>
    </xf>
    <xf numFmtId="0" fontId="12" fillId="10" borderId="35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10" borderId="68" xfId="0" applyFont="1" applyFill="1" applyBorder="1" applyAlignment="1">
      <alignment horizontal="center" vertical="center" wrapText="1"/>
    </xf>
    <xf numFmtId="0" fontId="12" fillId="10" borderId="55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12" fillId="10" borderId="76" xfId="0" applyFont="1" applyFill="1" applyBorder="1" applyAlignment="1">
      <alignment horizontal="center" vertical="center" wrapText="1"/>
    </xf>
    <xf numFmtId="0" fontId="12" fillId="10" borderId="66" xfId="0" applyFont="1" applyFill="1" applyBorder="1" applyAlignment="1">
      <alignment horizontal="center" vertical="center" wrapText="1"/>
    </xf>
    <xf numFmtId="0" fontId="12" fillId="9" borderId="57" xfId="0" applyFont="1" applyFill="1" applyBorder="1" applyAlignment="1">
      <alignment horizontal="center" vertical="center" wrapText="1"/>
    </xf>
    <xf numFmtId="0" fontId="12" fillId="5" borderId="55" xfId="0" applyFont="1" applyFill="1" applyBorder="1" applyAlignment="1">
      <alignment horizontal="center" vertical="center" wrapText="1"/>
    </xf>
    <xf numFmtId="0" fontId="12" fillId="5" borderId="66" xfId="0" applyFont="1" applyFill="1" applyBorder="1" applyAlignment="1">
      <alignment horizontal="center" vertical="center" wrapText="1"/>
    </xf>
    <xf numFmtId="0" fontId="12" fillId="10" borderId="24" xfId="0" applyFont="1" applyFill="1" applyBorder="1" applyAlignment="1">
      <alignment horizontal="center" vertical="center" wrapText="1"/>
    </xf>
    <xf numFmtId="0" fontId="12" fillId="10" borderId="31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top" wrapText="1"/>
    </xf>
    <xf numFmtId="0" fontId="2" fillId="0" borderId="57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center"/>
    </xf>
    <xf numFmtId="0" fontId="11" fillId="0" borderId="52" xfId="0" applyFont="1" applyBorder="1" applyAlignment="1">
      <alignment horizontal="center" vertical="top"/>
    </xf>
    <xf numFmtId="0" fontId="10" fillId="0" borderId="2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1" fontId="10" fillId="0" borderId="1" xfId="0" applyNumberFormat="1" applyFont="1" applyBorder="1" applyAlignment="1">
      <alignment vertical="center" wrapText="1"/>
    </xf>
    <xf numFmtId="0" fontId="26" fillId="2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/>
    <xf numFmtId="164" fontId="44" fillId="0" borderId="0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26" fillId="6" borderId="0" xfId="0" applyFont="1" applyFill="1" applyBorder="1" applyAlignment="1">
      <alignment horizontal="center" vertical="center"/>
    </xf>
    <xf numFmtId="0" fontId="26" fillId="6" borderId="0" xfId="0" applyFont="1" applyFill="1" applyBorder="1" applyAlignment="1">
      <alignment horizontal="center"/>
    </xf>
    <xf numFmtId="164" fontId="11" fillId="13" borderId="40" xfId="0" applyNumberFormat="1" applyFont="1" applyFill="1" applyBorder="1" applyAlignment="1">
      <alignment horizontal="center" vertical="top"/>
    </xf>
    <xf numFmtId="0" fontId="11" fillId="0" borderId="21" xfId="0" applyFont="1" applyBorder="1" applyAlignment="1">
      <alignment horizontal="center" vertical="top"/>
    </xf>
    <xf numFmtId="0" fontId="11" fillId="0" borderId="20" xfId="0" applyFont="1" applyBorder="1" applyAlignment="1">
      <alignment horizontal="center" vertical="top"/>
    </xf>
    <xf numFmtId="9" fontId="10" fillId="0" borderId="0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wrapText="1"/>
    </xf>
    <xf numFmtId="0" fontId="10" fillId="0" borderId="0" xfId="0" applyFont="1" applyBorder="1" applyAlignment="1">
      <alignment vertical="center"/>
    </xf>
    <xf numFmtId="164" fontId="10" fillId="0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1" fontId="10" fillId="0" borderId="40" xfId="0" applyNumberFormat="1" applyFont="1" applyBorder="1" applyAlignment="1">
      <alignment vertical="center"/>
    </xf>
    <xf numFmtId="1" fontId="10" fillId="0" borderId="39" xfId="0" applyNumberFormat="1" applyFont="1" applyBorder="1" applyAlignment="1">
      <alignment vertical="center"/>
    </xf>
    <xf numFmtId="0" fontId="12" fillId="14" borderId="17" xfId="0" applyFont="1" applyFill="1" applyBorder="1" applyAlignment="1">
      <alignment horizontal="center" vertical="center" wrapText="1"/>
    </xf>
    <xf numFmtId="0" fontId="12" fillId="9" borderId="46" xfId="0" applyFont="1" applyFill="1" applyBorder="1"/>
    <xf numFmtId="0" fontId="12" fillId="9" borderId="77" xfId="0" applyFont="1" applyFill="1" applyBorder="1" applyAlignment="1">
      <alignment horizontal="justify" vertical="top" wrapText="1"/>
    </xf>
    <xf numFmtId="0" fontId="45" fillId="0" borderId="33" xfId="0" applyFont="1" applyBorder="1" applyAlignment="1">
      <alignment vertical="center" wrapText="1"/>
    </xf>
    <xf numFmtId="0" fontId="12" fillId="0" borderId="34" xfId="0" applyFont="1" applyBorder="1" applyAlignment="1">
      <alignment horizontal="justify" vertical="center" wrapText="1"/>
    </xf>
    <xf numFmtId="0" fontId="11" fillId="14" borderId="32" xfId="0" applyFont="1" applyFill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top" wrapText="1"/>
    </xf>
    <xf numFmtId="0" fontId="10" fillId="0" borderId="7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3" borderId="5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0" fillId="0" borderId="45" xfId="0" applyFont="1" applyBorder="1" applyAlignment="1">
      <alignment horizontal="center" vertical="top" wrapText="1"/>
    </xf>
    <xf numFmtId="0" fontId="10" fillId="0" borderId="43" xfId="0" applyFont="1" applyBorder="1" applyAlignment="1">
      <alignment horizontal="center" vertical="top" wrapText="1"/>
    </xf>
    <xf numFmtId="0" fontId="10" fillId="0" borderId="47" xfId="0" applyFont="1" applyBorder="1" applyAlignment="1">
      <alignment horizontal="center" vertical="top" wrapText="1"/>
    </xf>
    <xf numFmtId="0" fontId="14" fillId="13" borderId="45" xfId="0" applyFont="1" applyFill="1" applyBorder="1" applyAlignment="1">
      <alignment horizontal="center"/>
    </xf>
    <xf numFmtId="0" fontId="14" fillId="13" borderId="47" xfId="0" applyFont="1" applyFill="1" applyBorder="1" applyAlignment="1">
      <alignment horizontal="center"/>
    </xf>
    <xf numFmtId="0" fontId="10" fillId="0" borderId="19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33" fillId="9" borderId="37" xfId="0" applyFont="1" applyFill="1" applyBorder="1" applyAlignment="1">
      <alignment horizontal="center" vertical="center" wrapText="1"/>
    </xf>
    <xf numFmtId="0" fontId="33" fillId="9" borderId="68" xfId="0" applyFont="1" applyFill="1" applyBorder="1" applyAlignment="1">
      <alignment horizontal="center" vertical="center" wrapText="1"/>
    </xf>
    <xf numFmtId="0" fontId="34" fillId="0" borderId="56" xfId="0" applyFont="1" applyBorder="1" applyAlignment="1">
      <alignment horizontal="center" vertical="center"/>
    </xf>
    <xf numFmtId="0" fontId="33" fillId="12" borderId="28" xfId="0" applyFont="1" applyFill="1" applyBorder="1" applyAlignment="1">
      <alignment horizontal="center" vertical="center" wrapText="1"/>
    </xf>
    <xf numFmtId="0" fontId="33" fillId="12" borderId="2" xfId="0" applyFont="1" applyFill="1" applyBorder="1" applyAlignment="1">
      <alignment horizontal="center" vertical="center" wrapText="1"/>
    </xf>
    <xf numFmtId="0" fontId="33" fillId="12" borderId="41" xfId="0" applyFont="1" applyFill="1" applyBorder="1" applyAlignment="1">
      <alignment horizontal="center" vertical="center" wrapText="1"/>
    </xf>
    <xf numFmtId="0" fontId="33" fillId="12" borderId="48" xfId="0" applyFont="1" applyFill="1" applyBorder="1" applyAlignment="1">
      <alignment horizontal="center" vertical="center" wrapText="1"/>
    </xf>
    <xf numFmtId="0" fontId="33" fillId="7" borderId="17" xfId="0" applyFont="1" applyFill="1" applyBorder="1" applyAlignment="1">
      <alignment horizontal="center" vertical="center" wrapText="1"/>
    </xf>
    <xf numFmtId="0" fontId="33" fillId="7" borderId="18" xfId="0" applyFont="1" applyFill="1" applyBorder="1" applyAlignment="1">
      <alignment horizontal="center" vertical="center" wrapText="1"/>
    </xf>
    <xf numFmtId="0" fontId="33" fillId="8" borderId="53" xfId="0" applyFont="1" applyFill="1" applyBorder="1" applyAlignment="1">
      <alignment horizontal="center" vertical="center" wrapText="1"/>
    </xf>
    <xf numFmtId="0" fontId="33" fillId="8" borderId="9" xfId="0" applyFont="1" applyFill="1" applyBorder="1" applyAlignment="1">
      <alignment horizontal="center" vertical="center" wrapText="1"/>
    </xf>
    <xf numFmtId="0" fontId="33" fillId="8" borderId="37" xfId="0" applyFont="1" applyFill="1" applyBorder="1" applyAlignment="1">
      <alignment horizontal="center" vertical="center" wrapText="1"/>
    </xf>
    <xf numFmtId="0" fontId="33" fillId="8" borderId="68" xfId="0" applyFont="1" applyFill="1" applyBorder="1" applyAlignment="1">
      <alignment horizontal="center" vertical="center" wrapText="1"/>
    </xf>
    <xf numFmtId="0" fontId="33" fillId="11" borderId="41" xfId="0" applyFont="1" applyFill="1" applyBorder="1" applyAlignment="1">
      <alignment horizontal="center" vertical="center" wrapText="1"/>
    </xf>
    <xf numFmtId="0" fontId="33" fillId="11" borderId="48" xfId="0" applyFont="1" applyFill="1" applyBorder="1" applyAlignment="1">
      <alignment horizontal="center" vertical="center" wrapText="1"/>
    </xf>
    <xf numFmtId="0" fontId="33" fillId="15" borderId="28" xfId="0" applyFont="1" applyFill="1" applyBorder="1" applyAlignment="1">
      <alignment horizontal="center" vertical="center" wrapText="1"/>
    </xf>
    <xf numFmtId="0" fontId="33" fillId="15" borderId="2" xfId="0" applyFont="1" applyFill="1" applyBorder="1" applyAlignment="1">
      <alignment horizontal="center" vertical="center" wrapText="1"/>
    </xf>
    <xf numFmtId="0" fontId="33" fillId="13" borderId="37" xfId="0" applyFont="1" applyFill="1" applyBorder="1" applyAlignment="1">
      <alignment horizontal="center" vertical="center" wrapText="1"/>
    </xf>
    <xf numFmtId="0" fontId="33" fillId="13" borderId="68" xfId="0" applyFont="1" applyFill="1" applyBorder="1" applyAlignment="1">
      <alignment horizontal="center" vertical="center" wrapText="1"/>
    </xf>
    <xf numFmtId="0" fontId="33" fillId="7" borderId="37" xfId="0" applyFont="1" applyFill="1" applyBorder="1" applyAlignment="1">
      <alignment horizontal="center" vertical="center" wrapText="1"/>
    </xf>
    <xf numFmtId="0" fontId="33" fillId="7" borderId="6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1" fontId="34" fillId="0" borderId="16" xfId="0" applyNumberFormat="1" applyFont="1" applyBorder="1" applyAlignment="1">
      <alignment horizontal="center" vertical="center"/>
    </xf>
    <xf numFmtId="1" fontId="34" fillId="0" borderId="25" xfId="0" applyNumberFormat="1" applyFont="1" applyBorder="1" applyAlignment="1">
      <alignment horizontal="center" vertical="center"/>
    </xf>
    <xf numFmtId="0" fontId="37" fillId="0" borderId="44" xfId="0" applyFont="1" applyBorder="1" applyAlignment="1">
      <alignment horizontal="center" vertical="top" wrapText="1"/>
    </xf>
    <xf numFmtId="0" fontId="37" fillId="0" borderId="50" xfId="0" applyFont="1" applyBorder="1" applyAlignment="1">
      <alignment horizontal="center" vertical="top" wrapText="1"/>
    </xf>
    <xf numFmtId="0" fontId="34" fillId="7" borderId="44" xfId="0" applyFont="1" applyFill="1" applyBorder="1" applyAlignment="1">
      <alignment horizontal="center" vertical="center" wrapText="1"/>
    </xf>
    <xf numFmtId="0" fontId="34" fillId="7" borderId="50" xfId="0" applyFont="1" applyFill="1" applyBorder="1" applyAlignment="1">
      <alignment horizontal="center" vertical="center" wrapText="1"/>
    </xf>
    <xf numFmtId="0" fontId="37" fillId="0" borderId="51" xfId="0" applyFont="1" applyBorder="1" applyAlignment="1">
      <alignment horizontal="center" vertical="top" wrapText="1"/>
    </xf>
    <xf numFmtId="0" fontId="37" fillId="0" borderId="44" xfId="0" applyFont="1" applyBorder="1" applyAlignment="1">
      <alignment horizontal="center" vertical="center" wrapText="1"/>
    </xf>
    <xf numFmtId="0" fontId="37" fillId="0" borderId="51" xfId="0" applyFont="1" applyBorder="1" applyAlignment="1">
      <alignment horizontal="center" vertical="center" wrapText="1"/>
    </xf>
    <xf numFmtId="0" fontId="37" fillId="0" borderId="53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4" fillId="12" borderId="44" xfId="0" applyFont="1" applyFill="1" applyBorder="1" applyAlignment="1">
      <alignment horizontal="center" vertical="center" wrapText="1"/>
    </xf>
    <xf numFmtId="0" fontId="34" fillId="12" borderId="50" xfId="0" applyFont="1" applyFill="1" applyBorder="1" applyAlignment="1">
      <alignment horizontal="center" vertical="center" wrapText="1"/>
    </xf>
    <xf numFmtId="0" fontId="33" fillId="12" borderId="54" xfId="0" applyFont="1" applyFill="1" applyBorder="1" applyAlignment="1">
      <alignment horizontal="center" vertical="center" wrapText="1"/>
    </xf>
    <xf numFmtId="0" fontId="33" fillId="12" borderId="52" xfId="0" applyFont="1" applyFill="1" applyBorder="1" applyAlignment="1">
      <alignment horizontal="center" vertical="center" wrapText="1"/>
    </xf>
    <xf numFmtId="0" fontId="33" fillId="8" borderId="6" xfId="0" applyFont="1" applyFill="1" applyBorder="1" applyAlignment="1">
      <alignment horizontal="center" vertical="center" wrapText="1"/>
    </xf>
    <xf numFmtId="0" fontId="33" fillId="8" borderId="5" xfId="0" applyFont="1" applyFill="1" applyBorder="1" applyAlignment="1">
      <alignment horizontal="center" vertical="center" wrapText="1"/>
    </xf>
    <xf numFmtId="0" fontId="33" fillId="9" borderId="53" xfId="0" applyFont="1" applyFill="1" applyBorder="1" applyAlignment="1">
      <alignment horizontal="center" vertical="center" wrapText="1"/>
    </xf>
    <xf numFmtId="0" fontId="33" fillId="9" borderId="9" xfId="0" applyFont="1" applyFill="1" applyBorder="1" applyAlignment="1">
      <alignment horizontal="center" vertical="center" wrapText="1"/>
    </xf>
    <xf numFmtId="0" fontId="34" fillId="11" borderId="53" xfId="0" applyFont="1" applyFill="1" applyBorder="1" applyAlignment="1">
      <alignment horizontal="center" vertical="center" wrapText="1"/>
    </xf>
    <xf numFmtId="0" fontId="34" fillId="11" borderId="9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4" fillId="2" borderId="55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34" fillId="9" borderId="44" xfId="0" applyFont="1" applyFill="1" applyBorder="1" applyAlignment="1">
      <alignment horizontal="center" vertical="center" wrapText="1"/>
    </xf>
    <xf numFmtId="0" fontId="34" fillId="9" borderId="50" xfId="0" applyFont="1" applyFill="1" applyBorder="1" applyAlignment="1">
      <alignment horizontal="center" vertical="center" wrapText="1"/>
    </xf>
    <xf numFmtId="0" fontId="34" fillId="8" borderId="53" xfId="0" applyFont="1" applyFill="1" applyBorder="1" applyAlignment="1">
      <alignment horizontal="center" vertical="center" wrapText="1"/>
    </xf>
    <xf numFmtId="0" fontId="34" fillId="8" borderId="9" xfId="0" applyFont="1" applyFill="1" applyBorder="1" applyAlignment="1">
      <alignment horizontal="center" vertical="center" wrapText="1"/>
    </xf>
    <xf numFmtId="0" fontId="34" fillId="9" borderId="54" xfId="0" applyFont="1" applyFill="1" applyBorder="1" applyAlignment="1">
      <alignment horizontal="center" vertical="center" wrapText="1"/>
    </xf>
    <xf numFmtId="0" fontId="34" fillId="9" borderId="52" xfId="0" applyFont="1" applyFill="1" applyBorder="1" applyAlignment="1">
      <alignment horizontal="center" vertical="center" wrapText="1"/>
    </xf>
    <xf numFmtId="0" fontId="34" fillId="12" borderId="53" xfId="0" applyFont="1" applyFill="1" applyBorder="1" applyAlignment="1">
      <alignment horizontal="center" vertical="center"/>
    </xf>
    <xf numFmtId="0" fontId="34" fillId="12" borderId="9" xfId="0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horizontal="center"/>
    </xf>
    <xf numFmtId="0" fontId="34" fillId="0" borderId="0" xfId="0" applyFont="1" applyAlignment="1">
      <alignment horizontal="left" vertical="center" wrapText="1"/>
    </xf>
    <xf numFmtId="0" fontId="33" fillId="11" borderId="28" xfId="0" applyFont="1" applyFill="1" applyBorder="1" applyAlignment="1">
      <alignment horizontal="center" vertical="center" wrapText="1"/>
    </xf>
    <xf numFmtId="0" fontId="33" fillId="11" borderId="2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34" fillId="2" borderId="66" xfId="0" applyFont="1" applyFill="1" applyBorder="1" applyAlignment="1">
      <alignment horizontal="center" vertical="center" wrapText="1"/>
    </xf>
    <xf numFmtId="0" fontId="34" fillId="2" borderId="29" xfId="0" applyFont="1" applyFill="1" applyBorder="1" applyAlignment="1">
      <alignment horizontal="center" vertical="center" wrapText="1"/>
    </xf>
    <xf numFmtId="1" fontId="34" fillId="2" borderId="40" xfId="0" applyNumberFormat="1" applyFont="1" applyFill="1" applyBorder="1" applyAlignment="1">
      <alignment horizontal="center" vertical="center"/>
    </xf>
    <xf numFmtId="0" fontId="34" fillId="2" borderId="39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4" fillId="2" borderId="55" xfId="0" applyFont="1" applyFill="1" applyBorder="1" applyAlignment="1">
      <alignment horizontal="center" vertical="center" wrapText="1"/>
    </xf>
    <xf numFmtId="0" fontId="34" fillId="2" borderId="28" xfId="0" applyFont="1" applyFill="1" applyBorder="1" applyAlignment="1">
      <alignment horizontal="center" vertical="center" wrapText="1"/>
    </xf>
    <xf numFmtId="0" fontId="33" fillId="9" borderId="62" xfId="0" applyFont="1" applyFill="1" applyBorder="1" applyAlignment="1">
      <alignment horizontal="center" vertical="center" wrapText="1"/>
    </xf>
    <xf numFmtId="0" fontId="37" fillId="0" borderId="60" xfId="0" applyFont="1" applyBorder="1" applyAlignment="1">
      <alignment horizontal="center" vertical="top" wrapText="1"/>
    </xf>
    <xf numFmtId="0" fontId="37" fillId="0" borderId="46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22" fillId="12" borderId="13" xfId="0" applyFont="1" applyFill="1" applyBorder="1" applyAlignment="1">
      <alignment horizontal="center" vertical="center" wrapText="1"/>
    </xf>
    <xf numFmtId="0" fontId="22" fillId="12" borderId="12" xfId="0" applyFont="1" applyFill="1" applyBorder="1" applyAlignment="1">
      <alignment horizontal="center" vertical="center" wrapText="1"/>
    </xf>
    <xf numFmtId="0" fontId="13" fillId="12" borderId="44" xfId="0" applyFont="1" applyFill="1" applyBorder="1" applyAlignment="1">
      <alignment horizontal="center" vertical="center" wrapText="1"/>
    </xf>
    <xf numFmtId="0" fontId="13" fillId="12" borderId="50" xfId="0" applyFont="1" applyFill="1" applyBorder="1" applyAlignment="1">
      <alignment horizontal="center" vertical="center" wrapText="1"/>
    </xf>
    <xf numFmtId="0" fontId="22" fillId="7" borderId="37" xfId="0" applyFont="1" applyFill="1" applyBorder="1" applyAlignment="1">
      <alignment horizontal="center" vertical="center" wrapText="1"/>
    </xf>
    <xf numFmtId="0" fontId="22" fillId="7" borderId="68" xfId="0" applyFont="1" applyFill="1" applyBorder="1" applyAlignment="1">
      <alignment horizontal="center" vertical="center" wrapText="1"/>
    </xf>
    <xf numFmtId="0" fontId="22" fillId="9" borderId="28" xfId="0" applyFont="1" applyFill="1" applyBorder="1" applyAlignment="1">
      <alignment horizontal="center" vertical="center" wrapText="1"/>
    </xf>
    <xf numFmtId="0" fontId="22" fillId="9" borderId="24" xfId="0" applyFont="1" applyFill="1" applyBorder="1" applyAlignment="1">
      <alignment horizontal="center" vertical="center" wrapText="1"/>
    </xf>
    <xf numFmtId="0" fontId="22" fillId="13" borderId="30" xfId="0" applyFont="1" applyFill="1" applyBorder="1" applyAlignment="1">
      <alignment horizontal="center" vertical="center" wrapText="1"/>
    </xf>
    <xf numFmtId="0" fontId="22" fillId="13" borderId="24" xfId="0" applyFont="1" applyFill="1" applyBorder="1" applyAlignment="1">
      <alignment horizontal="center" vertical="center" wrapText="1"/>
    </xf>
    <xf numFmtId="0" fontId="22" fillId="7" borderId="54" xfId="0" applyFont="1" applyFill="1" applyBorder="1" applyAlignment="1">
      <alignment horizontal="center" vertical="center" wrapText="1"/>
    </xf>
    <xf numFmtId="0" fontId="22" fillId="7" borderId="52" xfId="0" applyFont="1" applyFill="1" applyBorder="1" applyAlignment="1">
      <alignment horizontal="center" vertical="center" wrapText="1"/>
    </xf>
    <xf numFmtId="0" fontId="22" fillId="8" borderId="17" xfId="0" applyFont="1" applyFill="1" applyBorder="1" applyAlignment="1">
      <alignment horizontal="center" vertical="center" wrapText="1"/>
    </xf>
    <xf numFmtId="0" fontId="22" fillId="8" borderId="20" xfId="0" applyFont="1" applyFill="1" applyBorder="1" applyAlignment="1">
      <alignment horizontal="center" vertical="center" wrapText="1"/>
    </xf>
    <xf numFmtId="0" fontId="13" fillId="8" borderId="44" xfId="0" applyFont="1" applyFill="1" applyBorder="1" applyAlignment="1">
      <alignment horizontal="center" vertical="center" wrapText="1"/>
    </xf>
    <xf numFmtId="0" fontId="13" fillId="8" borderId="50" xfId="0" applyFont="1" applyFill="1" applyBorder="1" applyAlignment="1">
      <alignment horizontal="center" vertical="center" wrapText="1"/>
    </xf>
    <xf numFmtId="0" fontId="22" fillId="9" borderId="37" xfId="0" applyFont="1" applyFill="1" applyBorder="1" applyAlignment="1">
      <alignment horizontal="center" vertical="center" wrapText="1"/>
    </xf>
    <xf numFmtId="0" fontId="22" fillId="9" borderId="68" xfId="0" applyFont="1" applyFill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1" fontId="13" fillId="0" borderId="45" xfId="0" applyNumberFormat="1" applyFont="1" applyBorder="1" applyAlignment="1">
      <alignment horizontal="center" vertical="center" wrapText="1"/>
    </xf>
    <xf numFmtId="1" fontId="13" fillId="0" borderId="43" xfId="0" applyNumberFormat="1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top" wrapText="1"/>
    </xf>
    <xf numFmtId="0" fontId="21" fillId="0" borderId="67" xfId="0" applyFont="1" applyBorder="1" applyAlignment="1">
      <alignment horizontal="center" vertical="top" wrapText="1"/>
    </xf>
    <xf numFmtId="0" fontId="22" fillId="4" borderId="62" xfId="0" applyFont="1" applyFill="1" applyBorder="1" applyAlignment="1">
      <alignment horizontal="center" vertical="center" wrapText="1"/>
    </xf>
    <xf numFmtId="0" fontId="22" fillId="4" borderId="67" xfId="0" applyFont="1" applyFill="1" applyBorder="1" applyAlignment="1">
      <alignment horizontal="center" vertical="center" wrapText="1"/>
    </xf>
    <xf numFmtId="0" fontId="13" fillId="9" borderId="44" xfId="0" applyFont="1" applyFill="1" applyBorder="1" applyAlignment="1">
      <alignment horizontal="center" vertical="center" wrapText="1"/>
    </xf>
    <xf numFmtId="0" fontId="13" fillId="9" borderId="50" xfId="0" applyFont="1" applyFill="1" applyBorder="1" applyAlignment="1">
      <alignment horizontal="center" vertical="center" wrapText="1"/>
    </xf>
    <xf numFmtId="0" fontId="22" fillId="9" borderId="54" xfId="0" applyFont="1" applyFill="1" applyBorder="1" applyAlignment="1">
      <alignment horizontal="center" vertical="center" wrapText="1"/>
    </xf>
    <xf numFmtId="0" fontId="22" fillId="9" borderId="52" xfId="0" applyFont="1" applyFill="1" applyBorder="1" applyAlignment="1">
      <alignment horizontal="center" vertical="center" wrapText="1"/>
    </xf>
    <xf numFmtId="0" fontId="22" fillId="10" borderId="54" xfId="0" applyFont="1" applyFill="1" applyBorder="1" applyAlignment="1">
      <alignment horizontal="center" vertical="center" wrapText="1"/>
    </xf>
    <xf numFmtId="0" fontId="22" fillId="10" borderId="52" xfId="0" applyFont="1" applyFill="1" applyBorder="1" applyAlignment="1">
      <alignment horizontal="center" vertical="center" wrapText="1"/>
    </xf>
    <xf numFmtId="0" fontId="13" fillId="9" borderId="54" xfId="0" applyFont="1" applyFill="1" applyBorder="1" applyAlignment="1">
      <alignment horizontal="center" vertical="center" wrapText="1"/>
    </xf>
    <xf numFmtId="0" fontId="13" fillId="9" borderId="52" xfId="0" applyFont="1" applyFill="1" applyBorder="1" applyAlignment="1">
      <alignment horizontal="center" vertical="center" wrapText="1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 wrapText="1"/>
    </xf>
    <xf numFmtId="0" fontId="13" fillId="11" borderId="53" xfId="0" applyFont="1" applyFill="1" applyBorder="1" applyAlignment="1">
      <alignment horizontal="center" vertical="center" wrapText="1"/>
    </xf>
    <xf numFmtId="0" fontId="13" fillId="11" borderId="9" xfId="0" applyFont="1" applyFill="1" applyBorder="1" applyAlignment="1">
      <alignment horizontal="center" vertical="center" wrapText="1"/>
    </xf>
    <xf numFmtId="0" fontId="22" fillId="8" borderId="30" xfId="0" applyFont="1" applyFill="1" applyBorder="1" applyAlignment="1">
      <alignment horizontal="center" vertical="center" wrapText="1"/>
    </xf>
    <xf numFmtId="0" fontId="22" fillId="8" borderId="24" xfId="0" applyFont="1" applyFill="1" applyBorder="1" applyAlignment="1">
      <alignment horizontal="center" vertical="center" wrapText="1"/>
    </xf>
    <xf numFmtId="0" fontId="22" fillId="7" borderId="17" xfId="0" applyFont="1" applyFill="1" applyBorder="1" applyAlignment="1">
      <alignment horizontal="center" vertical="center" wrapText="1"/>
    </xf>
    <xf numFmtId="0" fontId="22" fillId="7" borderId="20" xfId="0" applyFont="1" applyFill="1" applyBorder="1" applyAlignment="1">
      <alignment horizontal="center" vertical="center" wrapText="1"/>
    </xf>
    <xf numFmtId="0" fontId="13" fillId="7" borderId="44" xfId="0" applyFont="1" applyFill="1" applyBorder="1" applyAlignment="1">
      <alignment horizontal="center" vertical="center" wrapText="1"/>
    </xf>
    <xf numFmtId="0" fontId="13" fillId="7" borderId="50" xfId="0" applyFont="1" applyFill="1" applyBorder="1" applyAlignment="1">
      <alignment horizontal="center" vertical="center" wrapText="1"/>
    </xf>
    <xf numFmtId="0" fontId="22" fillId="12" borderId="37" xfId="0" applyFont="1" applyFill="1" applyBorder="1" applyAlignment="1">
      <alignment horizontal="center" vertical="center" wrapText="1"/>
    </xf>
    <xf numFmtId="0" fontId="22" fillId="12" borderId="68" xfId="0" applyFont="1" applyFill="1" applyBorder="1" applyAlignment="1">
      <alignment horizontal="center" vertical="center" wrapText="1"/>
    </xf>
    <xf numFmtId="0" fontId="13" fillId="7" borderId="53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22" fillId="8" borderId="37" xfId="0" applyFont="1" applyFill="1" applyBorder="1" applyAlignment="1">
      <alignment horizontal="center" vertical="center" wrapText="1"/>
    </xf>
    <xf numFmtId="0" fontId="22" fillId="8" borderId="68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66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44" xfId="0" applyFont="1" applyBorder="1" applyAlignment="1">
      <alignment horizontal="center" vertical="top" wrapText="1"/>
    </xf>
    <xf numFmtId="0" fontId="21" fillId="0" borderId="50" xfId="0" applyFont="1" applyBorder="1" applyAlignment="1">
      <alignment horizontal="center" vertical="top" wrapText="1"/>
    </xf>
    <xf numFmtId="0" fontId="21" fillId="0" borderId="44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1" fontId="13" fillId="2" borderId="40" xfId="0" applyNumberFormat="1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28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28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/>
    </xf>
    <xf numFmtId="1" fontId="1" fillId="0" borderId="28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0" fillId="0" borderId="66" xfId="0" applyBorder="1"/>
    <xf numFmtId="0" fontId="47" fillId="0" borderId="2" xfId="0" applyFont="1" applyBorder="1" applyAlignment="1">
      <alignment horizontal="center" vertical="center"/>
    </xf>
    <xf numFmtId="0" fontId="47" fillId="0" borderId="55" xfId="0" applyFont="1" applyBorder="1" applyAlignment="1">
      <alignment horizontal="center" vertical="center"/>
    </xf>
    <xf numFmtId="0" fontId="47" fillId="0" borderId="28" xfId="0" applyFont="1" applyBorder="1" applyAlignment="1">
      <alignment horizontal="center" vertical="center"/>
    </xf>
    <xf numFmtId="164" fontId="47" fillId="0" borderId="2" xfId="0" applyNumberFormat="1" applyFont="1" applyFill="1" applyBorder="1" applyAlignment="1">
      <alignment horizontal="center" vertical="center" wrapText="1"/>
    </xf>
    <xf numFmtId="164" fontId="47" fillId="0" borderId="55" xfId="0" applyNumberFormat="1" applyFont="1" applyFill="1" applyBorder="1" applyAlignment="1">
      <alignment horizontal="center" vertical="center" wrapText="1"/>
    </xf>
    <xf numFmtId="164" fontId="47" fillId="0" borderId="28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29" xfId="0" applyNumberFormat="1" applyFont="1" applyFill="1" applyBorder="1" applyAlignment="1">
      <alignment horizontal="center" vertical="center" wrapText="1"/>
    </xf>
    <xf numFmtId="164" fontId="2" fillId="0" borderId="40" xfId="0" applyNumberFormat="1" applyFont="1" applyFill="1" applyBorder="1" applyAlignment="1">
      <alignment horizontal="center" vertical="center" wrapText="1"/>
    </xf>
    <xf numFmtId="164" fontId="2" fillId="0" borderId="39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0" fillId="0" borderId="45" xfId="0" applyFont="1" applyBorder="1" applyAlignment="1">
      <alignment horizontal="center" vertical="top"/>
    </xf>
    <xf numFmtId="0" fontId="10" fillId="0" borderId="47" xfId="0" applyFont="1" applyBorder="1" applyAlignment="1">
      <alignment horizontal="center" vertical="top"/>
    </xf>
    <xf numFmtId="0" fontId="10" fillId="0" borderId="43" xfId="0" applyFont="1" applyBorder="1" applyAlignment="1">
      <alignment horizontal="center" vertical="top"/>
    </xf>
    <xf numFmtId="0" fontId="15" fillId="3" borderId="5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26" fillId="9" borderId="2" xfId="0" applyFont="1" applyFill="1" applyBorder="1" applyAlignment="1">
      <alignment horizontal="center" vertical="center"/>
    </xf>
    <xf numFmtId="0" fontId="26" fillId="9" borderId="55" xfId="0" applyFont="1" applyFill="1" applyBorder="1" applyAlignment="1">
      <alignment horizontal="center" vertical="center"/>
    </xf>
    <xf numFmtId="0" fontId="26" fillId="9" borderId="28" xfId="0" applyFont="1" applyFill="1" applyBorder="1" applyAlignment="1">
      <alignment horizontal="center" vertical="center"/>
    </xf>
    <xf numFmtId="0" fontId="26" fillId="9" borderId="2" xfId="0" applyFont="1" applyFill="1" applyBorder="1" applyAlignment="1" applyProtection="1">
      <alignment horizontal="center"/>
      <protection locked="0"/>
    </xf>
    <xf numFmtId="0" fontId="26" fillId="9" borderId="55" xfId="0" applyFont="1" applyFill="1" applyBorder="1" applyAlignment="1" applyProtection="1">
      <alignment horizontal="center"/>
      <protection locked="0"/>
    </xf>
    <xf numFmtId="0" fontId="26" fillId="9" borderId="28" xfId="0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left" vertical="top" wrapText="1"/>
    </xf>
    <xf numFmtId="0" fontId="29" fillId="0" borderId="54" xfId="0" applyFont="1" applyBorder="1" applyAlignment="1">
      <alignment horizontal="center"/>
    </xf>
    <xf numFmtId="0" fontId="29" fillId="0" borderId="56" xfId="0" applyFont="1" applyBorder="1" applyAlignment="1">
      <alignment horizontal="center"/>
    </xf>
    <xf numFmtId="0" fontId="12" fillId="0" borderId="54" xfId="0" applyFont="1" applyBorder="1" applyAlignment="1">
      <alignment horizontal="center" vertical="top"/>
    </xf>
    <xf numFmtId="0" fontId="12" fillId="0" borderId="52" xfId="0" applyFont="1" applyBorder="1" applyAlignment="1">
      <alignment horizontal="center" vertical="top"/>
    </xf>
    <xf numFmtId="0" fontId="8" fillId="0" borderId="60" xfId="0" applyFont="1" applyBorder="1"/>
    <xf numFmtId="0" fontId="8" fillId="0" borderId="61" xfId="0" applyFont="1" applyBorder="1"/>
    <xf numFmtId="0" fontId="8" fillId="0" borderId="46" xfId="0" applyFont="1" applyBorder="1"/>
    <xf numFmtId="0" fontId="10" fillId="0" borderId="60" xfId="0" applyFont="1" applyBorder="1" applyAlignment="1">
      <alignment horizontal="center" vertical="top" wrapText="1"/>
    </xf>
    <xf numFmtId="0" fontId="10" fillId="0" borderId="61" xfId="0" applyFont="1" applyBorder="1" applyAlignment="1">
      <alignment horizontal="center" vertical="top" wrapText="1"/>
    </xf>
    <xf numFmtId="0" fontId="10" fillId="0" borderId="54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52" xfId="0" applyFont="1" applyBorder="1" applyAlignment="1">
      <alignment horizontal="center" vertical="top" wrapText="1"/>
    </xf>
    <xf numFmtId="0" fontId="8" fillId="0" borderId="44" xfId="0" applyFont="1" applyBorder="1" applyAlignment="1">
      <alignment horizontal="center" vertical="top" wrapText="1"/>
    </xf>
    <xf numFmtId="0" fontId="8" fillId="0" borderId="50" xfId="0" applyFont="1" applyBorder="1" applyAlignment="1">
      <alignment horizontal="center" vertical="top" wrapText="1"/>
    </xf>
    <xf numFmtId="0" fontId="8" fillId="0" borderId="54" xfId="0" applyFont="1" applyBorder="1" applyAlignment="1">
      <alignment horizontal="center" vertical="top" wrapText="1"/>
    </xf>
    <xf numFmtId="0" fontId="8" fillId="0" borderId="52" xfId="0" applyFont="1" applyBorder="1" applyAlignment="1">
      <alignment horizontal="center" vertical="top" wrapText="1"/>
    </xf>
    <xf numFmtId="0" fontId="8" fillId="0" borderId="53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9" fontId="2" fillId="0" borderId="2" xfId="0" applyNumberFormat="1" applyFont="1" applyBorder="1" applyAlignment="1">
      <alignment horizontal="center" vertical="center"/>
    </xf>
    <xf numFmtId="9" fontId="2" fillId="0" borderId="28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57" xfId="0" applyFont="1" applyBorder="1" applyAlignment="1">
      <alignment horizontal="center" vertical="top" wrapText="1"/>
    </xf>
    <xf numFmtId="0" fontId="44" fillId="0" borderId="2" xfId="0" applyFont="1" applyBorder="1" applyAlignment="1">
      <alignment horizontal="center" vertical="center"/>
    </xf>
    <xf numFmtId="0" fontId="44" fillId="0" borderId="55" xfId="0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/>
    </xf>
    <xf numFmtId="164" fontId="44" fillId="0" borderId="2" xfId="0" applyNumberFormat="1" applyFont="1" applyFill="1" applyBorder="1" applyAlignment="1">
      <alignment horizontal="center" vertical="center" wrapText="1"/>
    </xf>
    <xf numFmtId="164" fontId="44" fillId="0" borderId="55" xfId="0" applyNumberFormat="1" applyFont="1" applyFill="1" applyBorder="1" applyAlignment="1">
      <alignment horizontal="center" vertical="center" wrapText="1"/>
    </xf>
    <xf numFmtId="164" fontId="44" fillId="0" borderId="28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 wrapText="1"/>
    </xf>
    <xf numFmtId="164" fontId="10" fillId="0" borderId="29" xfId="0" applyNumberFormat="1" applyFont="1" applyFill="1" applyBorder="1" applyAlignment="1">
      <alignment horizontal="center" vertical="center" wrapText="1"/>
    </xf>
    <xf numFmtId="164" fontId="10" fillId="0" borderId="40" xfId="0" applyNumberFormat="1" applyFont="1" applyFill="1" applyBorder="1" applyAlignment="1">
      <alignment horizontal="center" vertical="center" wrapText="1"/>
    </xf>
    <xf numFmtId="164" fontId="10" fillId="0" borderId="39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57" xfId="0" applyFont="1" applyBorder="1" applyAlignment="1">
      <alignment horizontal="center" vertical="top" wrapText="1"/>
    </xf>
    <xf numFmtId="9" fontId="10" fillId="0" borderId="2" xfId="0" applyNumberFormat="1" applyFont="1" applyBorder="1" applyAlignment="1">
      <alignment horizontal="center" vertical="center"/>
    </xf>
    <xf numFmtId="9" fontId="10" fillId="0" borderId="28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/>
    </xf>
    <xf numFmtId="1" fontId="8" fillId="0" borderId="28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1" fontId="10" fillId="0" borderId="28" xfId="0" applyNumberFormat="1" applyFont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 wrapText="1"/>
    </xf>
    <xf numFmtId="1" fontId="10" fillId="0" borderId="28" xfId="0" applyNumberFormat="1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9" fontId="10" fillId="0" borderId="28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/>
    </xf>
    <xf numFmtId="0" fontId="29" fillId="0" borderId="47" xfId="0" applyFont="1" applyBorder="1" applyAlignment="1">
      <alignment horizontal="center"/>
    </xf>
    <xf numFmtId="0" fontId="12" fillId="0" borderId="43" xfId="0" applyFont="1" applyBorder="1" applyAlignment="1">
      <alignment horizontal="center" vertical="top"/>
    </xf>
    <xf numFmtId="0" fontId="26" fillId="2" borderId="4" xfId="0" applyFont="1" applyFill="1" applyBorder="1" applyAlignment="1">
      <alignment horizontal="center"/>
    </xf>
    <xf numFmtId="0" fontId="26" fillId="2" borderId="66" xfId="0" applyFont="1" applyFill="1" applyBorder="1" applyAlignment="1">
      <alignment horizontal="center"/>
    </xf>
    <xf numFmtId="0" fontId="26" fillId="2" borderId="55" xfId="0" applyFont="1" applyFill="1" applyBorder="1" applyAlignment="1">
      <alignment horizontal="center"/>
    </xf>
    <xf numFmtId="0" fontId="26" fillId="2" borderId="28" xfId="0" applyFont="1" applyFill="1" applyBorder="1" applyAlignment="1">
      <alignment horizontal="center"/>
    </xf>
    <xf numFmtId="0" fontId="15" fillId="3" borderId="4" xfId="0" applyFont="1" applyFill="1" applyBorder="1" applyAlignment="1" applyProtection="1">
      <alignment horizontal="center"/>
      <protection locked="0"/>
    </xf>
    <xf numFmtId="0" fontId="15" fillId="3" borderId="66" xfId="0" applyFont="1" applyFill="1" applyBorder="1" applyAlignment="1" applyProtection="1">
      <alignment horizontal="center"/>
      <protection locked="0"/>
    </xf>
    <xf numFmtId="0" fontId="26" fillId="0" borderId="0" xfId="0" applyFont="1" applyAlignment="1">
      <alignment horizontal="left" vertical="top" wrapText="1"/>
    </xf>
    <xf numFmtId="0" fontId="1" fillId="0" borderId="60" xfId="0" applyFont="1" applyBorder="1"/>
    <xf numFmtId="0" fontId="1" fillId="0" borderId="61" xfId="0" applyFont="1" applyBorder="1"/>
    <xf numFmtId="0" fontId="1" fillId="0" borderId="46" xfId="0" applyFont="1" applyBorder="1"/>
    <xf numFmtId="0" fontId="10" fillId="0" borderId="46" xfId="0" applyFont="1" applyBorder="1" applyAlignment="1">
      <alignment horizontal="center" vertical="top" wrapText="1"/>
    </xf>
    <xf numFmtId="0" fontId="26" fillId="2" borderId="2" xfId="0" applyFont="1" applyFill="1" applyBorder="1" applyAlignment="1">
      <alignment horizontal="center" vertical="center"/>
    </xf>
    <xf numFmtId="0" fontId="26" fillId="2" borderId="55" xfId="0" applyFont="1" applyFill="1" applyBorder="1" applyAlignment="1">
      <alignment horizontal="center" vertical="center"/>
    </xf>
    <xf numFmtId="0" fontId="26" fillId="2" borderId="28" xfId="0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10" fillId="0" borderId="28" xfId="0" applyNumberFormat="1" applyFont="1" applyFill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top" wrapText="1"/>
    </xf>
    <xf numFmtId="0" fontId="8" fillId="0" borderId="47" xfId="0" applyFont="1" applyBorder="1" applyAlignment="1">
      <alignment horizontal="center" vertical="top" wrapText="1"/>
    </xf>
    <xf numFmtId="0" fontId="8" fillId="0" borderId="43" xfId="0" applyFont="1" applyBorder="1" applyAlignment="1">
      <alignment horizontal="center" vertical="top" wrapText="1"/>
    </xf>
    <xf numFmtId="0" fontId="29" fillId="0" borderId="38" xfId="0" applyFont="1" applyBorder="1" applyAlignment="1">
      <alignment horizontal="center"/>
    </xf>
    <xf numFmtId="0" fontId="29" fillId="0" borderId="63" xfId="0" applyFont="1" applyBorder="1" applyAlignment="1">
      <alignment horizontal="center"/>
    </xf>
    <xf numFmtId="165" fontId="10" fillId="0" borderId="2" xfId="0" applyNumberFormat="1" applyFont="1" applyBorder="1" applyAlignment="1">
      <alignment horizontal="center" vertical="center"/>
    </xf>
    <xf numFmtId="165" fontId="10" fillId="0" borderId="28" xfId="0" applyNumberFormat="1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top" wrapText="1"/>
    </xf>
    <xf numFmtId="0" fontId="10" fillId="0" borderId="48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9" xfId="0" applyFont="1" applyBorder="1" applyAlignment="1">
      <alignment horizontal="center" vertical="top" wrapText="1"/>
    </xf>
    <xf numFmtId="0" fontId="10" fillId="0" borderId="44" xfId="0" applyFont="1" applyBorder="1" applyAlignment="1">
      <alignment horizontal="center" vertical="top" wrapText="1"/>
    </xf>
    <xf numFmtId="0" fontId="10" fillId="0" borderId="5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6" fillId="6" borderId="2" xfId="0" applyFont="1" applyFill="1" applyBorder="1" applyAlignment="1">
      <alignment horizontal="center" vertical="center"/>
    </xf>
    <xf numFmtId="0" fontId="26" fillId="6" borderId="55" xfId="0" applyFont="1" applyFill="1" applyBorder="1" applyAlignment="1">
      <alignment horizontal="center" vertical="center"/>
    </xf>
    <xf numFmtId="0" fontId="26" fillId="6" borderId="28" xfId="0" applyFont="1" applyFill="1" applyBorder="1" applyAlignment="1">
      <alignment horizontal="center" vertical="center"/>
    </xf>
    <xf numFmtId="0" fontId="26" fillId="6" borderId="2" xfId="0" applyFont="1" applyFill="1" applyBorder="1" applyAlignment="1">
      <alignment horizontal="center"/>
    </xf>
    <xf numFmtId="0" fontId="26" fillId="6" borderId="55" xfId="0" applyFont="1" applyFill="1" applyBorder="1" applyAlignment="1">
      <alignment horizontal="center"/>
    </xf>
    <xf numFmtId="0" fontId="26" fillId="6" borderId="28" xfId="0" applyFont="1" applyFill="1" applyBorder="1" applyAlignment="1">
      <alignment horizontal="center"/>
    </xf>
    <xf numFmtId="0" fontId="1" fillId="0" borderId="13" xfId="0" applyFont="1" applyBorder="1"/>
    <xf numFmtId="0" fontId="1" fillId="0" borderId="7" xfId="0" applyFont="1" applyBorder="1"/>
    <xf numFmtId="0" fontId="1" fillId="0" borderId="10" xfId="0" applyFont="1" applyBorder="1"/>
    <xf numFmtId="0" fontId="15" fillId="0" borderId="26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164" fontId="44" fillId="0" borderId="2" xfId="0" applyNumberFormat="1" applyFont="1" applyFill="1" applyBorder="1" applyAlignment="1">
      <alignment horizontal="center" wrapText="1"/>
    </xf>
    <xf numFmtId="164" fontId="44" fillId="0" borderId="55" xfId="0" applyNumberFormat="1" applyFont="1" applyFill="1" applyBorder="1" applyAlignment="1">
      <alignment horizontal="center" wrapText="1"/>
    </xf>
    <xf numFmtId="164" fontId="44" fillId="0" borderId="28" xfId="0" applyNumberFormat="1" applyFont="1" applyFill="1" applyBorder="1" applyAlignment="1">
      <alignment horizontal="center" wrapText="1"/>
    </xf>
    <xf numFmtId="0" fontId="10" fillId="0" borderId="45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top" wrapText="1"/>
    </xf>
    <xf numFmtId="0" fontId="31" fillId="0" borderId="56" xfId="0" applyFont="1" applyBorder="1" applyAlignment="1">
      <alignment horizontal="center" vertical="top" wrapText="1"/>
    </xf>
    <xf numFmtId="0" fontId="31" fillId="0" borderId="52" xfId="0" applyFont="1" applyBorder="1" applyAlignment="1">
      <alignment horizontal="center" vertical="top" wrapText="1"/>
    </xf>
    <xf numFmtId="0" fontId="32" fillId="0" borderId="0" xfId="0" applyFont="1" applyAlignment="1">
      <alignment horizontal="left" vertical="top" wrapText="1"/>
    </xf>
    <xf numFmtId="0" fontId="26" fillId="2" borderId="2" xfId="0" applyFont="1" applyFill="1" applyBorder="1" applyAlignment="1">
      <alignment horizontal="center"/>
    </xf>
    <xf numFmtId="0" fontId="15" fillId="0" borderId="45" xfId="0" applyFont="1" applyBorder="1" applyAlignment="1">
      <alignment horizontal="center"/>
    </xf>
    <xf numFmtId="0" fontId="12" fillId="0" borderId="45" xfId="0" applyFont="1" applyBorder="1" applyAlignment="1">
      <alignment horizontal="center" vertical="top"/>
    </xf>
    <xf numFmtId="1" fontId="8" fillId="0" borderId="2" xfId="0" applyNumberFormat="1" applyFont="1" applyBorder="1" applyAlignment="1">
      <alignment horizontal="center" vertical="center"/>
    </xf>
    <xf numFmtId="1" fontId="8" fillId="0" borderId="28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66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1" fontId="10" fillId="0" borderId="29" xfId="0" applyNumberFormat="1" applyFont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</cellXfs>
  <cellStyles count="4">
    <cellStyle name="Excel Built-in Normal" xfId="1"/>
    <cellStyle name="Обычный" xfId="0" builtinId="0"/>
    <cellStyle name="Обычный 2" xfId="2"/>
    <cellStyle name="Обычный 4" xfId="3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инд.маршрут!$AG$11</c:f>
              <c:strCache>
                <c:ptCount val="1"/>
                <c:pt idx="0">
                  <c:v>начало года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accent5">
                        <a:lumMod val="75000"/>
                      </a:schemeClr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инд.маршрут!$B$12:$B$38</c:f>
              <c:strCache>
                <c:ptCount val="27"/>
                <c:pt idx="0">
                  <c:v>А. Эмиль </c:v>
                </c:pt>
                <c:pt idx="1">
                  <c:v>А. Эсма </c:v>
                </c:pt>
                <c:pt idx="2">
                  <c:v>Г. Элина </c:v>
                </c:pt>
                <c:pt idx="3">
                  <c:v>Г. Сафина</c:v>
                </c:pt>
                <c:pt idx="4">
                  <c:v>Г. Эмилия </c:v>
                </c:pt>
                <c:pt idx="5">
                  <c:v>Г. Степан </c:v>
                </c:pt>
                <c:pt idx="6">
                  <c:v>Г. Надежда </c:v>
                </c:pt>
                <c:pt idx="7">
                  <c:v>Д. Мохина </c:v>
                </c:pt>
                <c:pt idx="8">
                  <c:v>Е. Платон </c:v>
                </c:pt>
                <c:pt idx="9">
                  <c:v>Е. Ульяна </c:v>
                </c:pt>
                <c:pt idx="10">
                  <c:v>И.  Аиша </c:v>
                </c:pt>
                <c:pt idx="11">
                  <c:v>К. Зумурия </c:v>
                </c:pt>
                <c:pt idx="12">
                  <c:v>К. Амалия </c:v>
                </c:pt>
                <c:pt idx="13">
                  <c:v>К. Алексей</c:v>
                </c:pt>
                <c:pt idx="14">
                  <c:v>К. Арина </c:v>
                </c:pt>
                <c:pt idx="15">
                  <c:v>К. Никита</c:v>
                </c:pt>
                <c:pt idx="16">
                  <c:v>К. Сергей </c:v>
                </c:pt>
                <c:pt idx="17">
                  <c:v>Л. Алина </c:v>
                </c:pt>
                <c:pt idx="18">
                  <c:v>М. Ролан </c:v>
                </c:pt>
                <c:pt idx="19">
                  <c:v>Н. Артем </c:v>
                </c:pt>
                <c:pt idx="20">
                  <c:v>П. Андрей</c:v>
                </c:pt>
                <c:pt idx="21">
                  <c:v>С. Александр </c:v>
                </c:pt>
                <c:pt idx="22">
                  <c:v>Ф. Мирон </c:v>
                </c:pt>
                <c:pt idx="23">
                  <c:v>Х. Мухаммад </c:v>
                </c:pt>
                <c:pt idx="24">
                  <c:v>Я. Артем </c:v>
                </c:pt>
                <c:pt idx="25">
                  <c:v>Я. Николай </c:v>
                </c:pt>
                <c:pt idx="26">
                  <c:v>Я. Василиса </c:v>
                </c:pt>
              </c:strCache>
            </c:strRef>
          </c:cat>
          <c:val>
            <c:numRef>
              <c:f>инд.маршрут!$AG$12:$AG$38</c:f>
              <c:numCache>
                <c:formatCode>0</c:formatCode>
                <c:ptCount val="27"/>
                <c:pt idx="0">
                  <c:v>1</c:v>
                </c:pt>
                <c:pt idx="1">
                  <c:v>1.8666666666666667</c:v>
                </c:pt>
                <c:pt idx="2">
                  <c:v>1.1333333333333333</c:v>
                </c:pt>
                <c:pt idx="3">
                  <c:v>1.5333333333333334</c:v>
                </c:pt>
                <c:pt idx="4">
                  <c:v>1.2</c:v>
                </c:pt>
                <c:pt idx="5">
                  <c:v>1</c:v>
                </c:pt>
                <c:pt idx="6">
                  <c:v>1.0666666666666667</c:v>
                </c:pt>
                <c:pt idx="7">
                  <c:v>1.6666666666666667</c:v>
                </c:pt>
                <c:pt idx="8">
                  <c:v>1</c:v>
                </c:pt>
                <c:pt idx="9">
                  <c:v>1.2666666666666666</c:v>
                </c:pt>
                <c:pt idx="10">
                  <c:v>1.2666666666666666</c:v>
                </c:pt>
                <c:pt idx="11">
                  <c:v>1.2</c:v>
                </c:pt>
                <c:pt idx="12">
                  <c:v>1.2</c:v>
                </c:pt>
                <c:pt idx="13">
                  <c:v>1.2</c:v>
                </c:pt>
                <c:pt idx="14">
                  <c:v>1.8</c:v>
                </c:pt>
                <c:pt idx="15">
                  <c:v>1.3333333333333333</c:v>
                </c:pt>
                <c:pt idx="16">
                  <c:v>1.0666666666666667</c:v>
                </c:pt>
                <c:pt idx="17">
                  <c:v>1.6666666666666667</c:v>
                </c:pt>
                <c:pt idx="18">
                  <c:v>1.2666666666666666</c:v>
                </c:pt>
                <c:pt idx="19">
                  <c:v>1</c:v>
                </c:pt>
                <c:pt idx="20">
                  <c:v>1.8666666666666667</c:v>
                </c:pt>
                <c:pt idx="21">
                  <c:v>1.8666666666666667</c:v>
                </c:pt>
                <c:pt idx="22">
                  <c:v>1.6666666666666667</c:v>
                </c:pt>
                <c:pt idx="23">
                  <c:v>1</c:v>
                </c:pt>
                <c:pt idx="24">
                  <c:v>1.1333333333333333</c:v>
                </c:pt>
                <c:pt idx="25">
                  <c:v>1</c:v>
                </c:pt>
                <c:pt idx="2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C4-4CC8-AE11-EAABF6C4FF77}"/>
            </c:ext>
          </c:extLst>
        </c:ser>
        <c:ser>
          <c:idx val="1"/>
          <c:order val="1"/>
          <c:tx>
            <c:strRef>
              <c:f>инд.маршрут!$AH$11</c:f>
              <c:strCache>
                <c:ptCount val="1"/>
                <c:pt idx="0">
                  <c:v>конец года</c:v>
                </c:pt>
              </c:strCache>
            </c:strRef>
          </c:tx>
          <c:marker>
            <c:symbol val="none"/>
          </c:marker>
          <c:dLbls>
            <c:spPr>
              <a:noFill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инд.маршрут!$B$12:$B$38</c:f>
              <c:strCache>
                <c:ptCount val="27"/>
                <c:pt idx="0">
                  <c:v>А. Эмиль </c:v>
                </c:pt>
                <c:pt idx="1">
                  <c:v>А. Эсма </c:v>
                </c:pt>
                <c:pt idx="2">
                  <c:v>Г. Элина </c:v>
                </c:pt>
                <c:pt idx="3">
                  <c:v>Г. Сафина</c:v>
                </c:pt>
                <c:pt idx="4">
                  <c:v>Г. Эмилия </c:v>
                </c:pt>
                <c:pt idx="5">
                  <c:v>Г. Степан </c:v>
                </c:pt>
                <c:pt idx="6">
                  <c:v>Г. Надежда </c:v>
                </c:pt>
                <c:pt idx="7">
                  <c:v>Д. Мохина </c:v>
                </c:pt>
                <c:pt idx="8">
                  <c:v>Е. Платон </c:v>
                </c:pt>
                <c:pt idx="9">
                  <c:v>Е. Ульяна </c:v>
                </c:pt>
                <c:pt idx="10">
                  <c:v>И.  Аиша </c:v>
                </c:pt>
                <c:pt idx="11">
                  <c:v>К. Зумурия </c:v>
                </c:pt>
                <c:pt idx="12">
                  <c:v>К. Амалия </c:v>
                </c:pt>
                <c:pt idx="13">
                  <c:v>К. Алексей</c:v>
                </c:pt>
                <c:pt idx="14">
                  <c:v>К. Арина </c:v>
                </c:pt>
                <c:pt idx="15">
                  <c:v>К. Никита</c:v>
                </c:pt>
                <c:pt idx="16">
                  <c:v>К. Сергей </c:v>
                </c:pt>
                <c:pt idx="17">
                  <c:v>Л. Алина </c:v>
                </c:pt>
                <c:pt idx="18">
                  <c:v>М. Ролан </c:v>
                </c:pt>
                <c:pt idx="19">
                  <c:v>Н. Артем </c:v>
                </c:pt>
                <c:pt idx="20">
                  <c:v>П. Андрей</c:v>
                </c:pt>
                <c:pt idx="21">
                  <c:v>С. Александр </c:v>
                </c:pt>
                <c:pt idx="22">
                  <c:v>Ф. Мирон </c:v>
                </c:pt>
                <c:pt idx="23">
                  <c:v>Х. Мухаммад </c:v>
                </c:pt>
                <c:pt idx="24">
                  <c:v>Я. Артем </c:v>
                </c:pt>
                <c:pt idx="25">
                  <c:v>Я. Николай </c:v>
                </c:pt>
                <c:pt idx="26">
                  <c:v>Я. Василиса </c:v>
                </c:pt>
              </c:strCache>
            </c:strRef>
          </c:cat>
          <c:val>
            <c:numRef>
              <c:f>инд.маршрут!$AH$12:$AH$38</c:f>
              <c:numCache>
                <c:formatCode>0</c:formatCode>
                <c:ptCount val="2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FC4-4CC8-AE11-EAABF6C4F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0262848"/>
        <c:axId val="1850256864"/>
      </c:radarChart>
      <c:valAx>
        <c:axId val="1850256864"/>
        <c:scaling>
          <c:orientation val="minMax"/>
          <c:max val="3"/>
          <c:min val="0"/>
        </c:scaling>
        <c:delete val="0"/>
        <c:axPos val="l"/>
        <c:numFmt formatCode="0" sourceLinked="1"/>
        <c:majorTickMark val="out"/>
        <c:minorTickMark val="none"/>
        <c:tickLblPos val="nextTo"/>
        <c:crossAx val="1850262848"/>
        <c:crosses val="max"/>
        <c:crossBetween val="between"/>
        <c:majorUnit val="1"/>
        <c:minorUnit val="0.5"/>
      </c:valAx>
      <c:catAx>
        <c:axId val="18502628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50256864"/>
        <c:crosses val="max"/>
        <c:auto val="1"/>
        <c:lblAlgn val="ctr"/>
        <c:lblOffset val="100"/>
        <c:noMultiLvlLbl val="0"/>
      </c:catAx>
    </c:plotArea>
    <c:legend>
      <c:legendPos val="r"/>
      <c:overlay val="0"/>
      <c:txPr>
        <a:bodyPr/>
        <a:lstStyle/>
        <a:p>
          <a:pPr>
            <a:defRPr sz="1400"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4803149606301256" l="0.70866141732285093" r="0.70866141732285093" t="0.74803149606301256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50"/>
      <c:rAngAx val="1"/>
    </c:view3D>
    <c:floor>
      <c:thickness val="0"/>
      <c:spPr>
        <a:gradFill>
          <a:gsLst>
            <a:gs pos="0">
              <a:srgbClr val="D6B19C"/>
            </a:gs>
            <a:gs pos="30000">
              <a:srgbClr val="D49E6C"/>
            </a:gs>
            <a:gs pos="70000">
              <a:srgbClr val="A65528"/>
            </a:gs>
            <a:gs pos="100000">
              <a:srgbClr val="663012"/>
            </a:gs>
          </a:gsLst>
          <a:lin ang="5400000" scaled="0"/>
        </a:gradFill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9.7326953135674743E-2"/>
          <c:y val="0.16040603644454371"/>
          <c:w val="0.87756279181459607"/>
          <c:h val="0.57965049530099699"/>
        </c:manualLayout>
      </c:layout>
      <c:bar3DChart>
        <c:barDir val="col"/>
        <c:grouping val="percentStacked"/>
        <c:varyColors val="0"/>
        <c:ser>
          <c:idx val="2"/>
          <c:order val="0"/>
          <c:tx>
            <c:v>низкий уровень</c:v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'справка К.Г.'!$B$17:$C$32</c:f>
              <c:strCache>
                <c:ptCount val="16"/>
                <c:pt idx="0">
                  <c:v>Развитие речи</c:v>
                </c:pt>
                <c:pt idx="1">
                  <c:v>Чтение худ. лит-ры</c:v>
                </c:pt>
                <c:pt idx="2">
                  <c:v>Познавательное развитие</c:v>
                </c:pt>
                <c:pt idx="3">
                  <c:v>РЭМП</c:v>
                </c:pt>
                <c:pt idx="4">
                  <c:v>Игровая деятельность</c:v>
                </c:pt>
                <c:pt idx="5">
                  <c:v>Трудовая деятельность</c:v>
                </c:pt>
                <c:pt idx="6">
                  <c:v>Пожарная безопасность</c:v>
                </c:pt>
                <c:pt idx="7">
                  <c:v>ОБЖ</c:v>
                </c:pt>
                <c:pt idx="8">
                  <c:v>Изодеятельность</c:v>
                </c:pt>
                <c:pt idx="9">
                  <c:v>Лепка </c:v>
                </c:pt>
                <c:pt idx="10">
                  <c:v>Аппликация</c:v>
                </c:pt>
                <c:pt idx="11">
                  <c:v>Конструирование</c:v>
                </c:pt>
                <c:pt idx="12">
                  <c:v>Музыка</c:v>
                </c:pt>
                <c:pt idx="13">
                  <c:v>Физическая культура</c:v>
                </c:pt>
                <c:pt idx="14">
                  <c:v>Здоровье</c:v>
                </c:pt>
                <c:pt idx="15">
                  <c:v>средний показатель</c:v>
                </c:pt>
              </c:strCache>
            </c:strRef>
          </c:cat>
          <c:val>
            <c:numRef>
              <c:f>'справка К.Г.'!$J$17:$J$32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34-45CE-8037-39F9900BD8DD}"/>
            </c:ext>
          </c:extLst>
        </c:ser>
        <c:ser>
          <c:idx val="1"/>
          <c:order val="1"/>
          <c:tx>
            <c:v>средний уровень</c:v>
          </c:tx>
          <c:spPr>
            <a:gradFill>
              <a:gsLst>
                <a:gs pos="0">
                  <a:srgbClr val="CCCCFF"/>
                </a:gs>
                <a:gs pos="17999">
                  <a:srgbClr val="99CCFF"/>
                </a:gs>
                <a:gs pos="36000">
                  <a:srgbClr val="9966FF"/>
                </a:gs>
                <a:gs pos="61000">
                  <a:srgbClr val="CC99FF"/>
                </a:gs>
                <a:gs pos="82001">
                  <a:srgbClr val="99CCFF"/>
                </a:gs>
                <a:gs pos="100000">
                  <a:srgbClr val="CCCCFF"/>
                </a:gs>
              </a:gsLst>
              <a:lin ang="189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'справка К.Г.'!$B$17:$C$32</c:f>
              <c:strCache>
                <c:ptCount val="16"/>
                <c:pt idx="0">
                  <c:v>Развитие речи</c:v>
                </c:pt>
                <c:pt idx="1">
                  <c:v>Чтение худ. лит-ры</c:v>
                </c:pt>
                <c:pt idx="2">
                  <c:v>Познавательное развитие</c:v>
                </c:pt>
                <c:pt idx="3">
                  <c:v>РЭМП</c:v>
                </c:pt>
                <c:pt idx="4">
                  <c:v>Игровая деятельность</c:v>
                </c:pt>
                <c:pt idx="5">
                  <c:v>Трудовая деятельность</c:v>
                </c:pt>
                <c:pt idx="6">
                  <c:v>Пожарная безопасность</c:v>
                </c:pt>
                <c:pt idx="7">
                  <c:v>ОБЖ</c:v>
                </c:pt>
                <c:pt idx="8">
                  <c:v>Изодеятельность</c:v>
                </c:pt>
                <c:pt idx="9">
                  <c:v>Лепка </c:v>
                </c:pt>
                <c:pt idx="10">
                  <c:v>Аппликация</c:v>
                </c:pt>
                <c:pt idx="11">
                  <c:v>Конструирование</c:v>
                </c:pt>
                <c:pt idx="12">
                  <c:v>Музыка</c:v>
                </c:pt>
                <c:pt idx="13">
                  <c:v>Физическая культура</c:v>
                </c:pt>
                <c:pt idx="14">
                  <c:v>Здоровье</c:v>
                </c:pt>
                <c:pt idx="15">
                  <c:v>средний показатель</c:v>
                </c:pt>
              </c:strCache>
            </c:strRef>
          </c:cat>
          <c:val>
            <c:numRef>
              <c:f>'справка К.Г.'!$H$17:$H$32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34-45CE-8037-39F9900BD8DD}"/>
            </c:ext>
          </c:extLst>
        </c:ser>
        <c:ser>
          <c:idx val="0"/>
          <c:order val="2"/>
          <c:tx>
            <c:v>высокий уровень</c:v>
          </c:tx>
          <c:spPr>
            <a:gradFill flip="none" rotWithShape="1"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18900000" scaled="1"/>
              <a:tileRect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'справка К.Г.'!$B$17:$C$32</c:f>
              <c:strCache>
                <c:ptCount val="16"/>
                <c:pt idx="0">
                  <c:v>Развитие речи</c:v>
                </c:pt>
                <c:pt idx="1">
                  <c:v>Чтение худ. лит-ры</c:v>
                </c:pt>
                <c:pt idx="2">
                  <c:v>Познавательное развитие</c:v>
                </c:pt>
                <c:pt idx="3">
                  <c:v>РЭМП</c:v>
                </c:pt>
                <c:pt idx="4">
                  <c:v>Игровая деятельность</c:v>
                </c:pt>
                <c:pt idx="5">
                  <c:v>Трудовая деятельность</c:v>
                </c:pt>
                <c:pt idx="6">
                  <c:v>Пожарная безопасность</c:v>
                </c:pt>
                <c:pt idx="7">
                  <c:v>ОБЖ</c:v>
                </c:pt>
                <c:pt idx="8">
                  <c:v>Изодеятельность</c:v>
                </c:pt>
                <c:pt idx="9">
                  <c:v>Лепка </c:v>
                </c:pt>
                <c:pt idx="10">
                  <c:v>Аппликация</c:v>
                </c:pt>
                <c:pt idx="11">
                  <c:v>Конструирование</c:v>
                </c:pt>
                <c:pt idx="12">
                  <c:v>Музыка</c:v>
                </c:pt>
                <c:pt idx="13">
                  <c:v>Физическая культура</c:v>
                </c:pt>
                <c:pt idx="14">
                  <c:v>Здоровье</c:v>
                </c:pt>
                <c:pt idx="15">
                  <c:v>средний показатель</c:v>
                </c:pt>
              </c:strCache>
            </c:strRef>
          </c:cat>
          <c:val>
            <c:numRef>
              <c:f>'справка К.Г.'!$F$17:$F$32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734-45CE-8037-39F9900BD8DD}"/>
            </c:ext>
          </c:extLst>
        </c:ser>
        <c:ser>
          <c:idx val="3"/>
          <c:order val="3"/>
          <c:tx>
            <c:v>качество образования</c:v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'справка К.Г.'!$B$17:$C$32</c:f>
              <c:strCache>
                <c:ptCount val="16"/>
                <c:pt idx="0">
                  <c:v>Развитие речи</c:v>
                </c:pt>
                <c:pt idx="1">
                  <c:v>Чтение худ. лит-ры</c:v>
                </c:pt>
                <c:pt idx="2">
                  <c:v>Познавательное развитие</c:v>
                </c:pt>
                <c:pt idx="3">
                  <c:v>РЭМП</c:v>
                </c:pt>
                <c:pt idx="4">
                  <c:v>Игровая деятельность</c:v>
                </c:pt>
                <c:pt idx="5">
                  <c:v>Трудовая деятельность</c:v>
                </c:pt>
                <c:pt idx="6">
                  <c:v>Пожарная безопасность</c:v>
                </c:pt>
                <c:pt idx="7">
                  <c:v>ОБЖ</c:v>
                </c:pt>
                <c:pt idx="8">
                  <c:v>Изодеятельность</c:v>
                </c:pt>
                <c:pt idx="9">
                  <c:v>Лепка </c:v>
                </c:pt>
                <c:pt idx="10">
                  <c:v>Аппликация</c:v>
                </c:pt>
                <c:pt idx="11">
                  <c:v>Конструирование</c:v>
                </c:pt>
                <c:pt idx="12">
                  <c:v>Музыка</c:v>
                </c:pt>
                <c:pt idx="13">
                  <c:v>Физическая культура</c:v>
                </c:pt>
                <c:pt idx="14">
                  <c:v>Здоровье</c:v>
                </c:pt>
                <c:pt idx="15">
                  <c:v>средний показатель</c:v>
                </c:pt>
              </c:strCache>
            </c:strRef>
          </c:cat>
          <c:val>
            <c:numRef>
              <c:f>'справка К.Г.'!$L$17:$L$32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734-45CE-8037-39F9900BD8DD}"/>
            </c:ext>
          </c:extLst>
        </c:ser>
        <c:ser>
          <c:idx val="4"/>
          <c:order val="4"/>
          <c:tx>
            <c:v>динамика развития</c:v>
          </c:tx>
          <c:spPr>
            <a:gradFill>
              <a:gsLst>
                <a:gs pos="0">
                  <a:srgbClr val="000082"/>
                </a:gs>
                <a:gs pos="30000">
                  <a:srgbClr val="66008F"/>
                </a:gs>
                <a:gs pos="64999">
                  <a:srgbClr val="BA0066"/>
                </a:gs>
                <a:gs pos="89999">
                  <a:srgbClr val="FF0000"/>
                </a:gs>
                <a:gs pos="100000">
                  <a:srgbClr val="FF8200"/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'справка К.Г.'!$B$17:$C$32</c:f>
              <c:strCache>
                <c:ptCount val="16"/>
                <c:pt idx="0">
                  <c:v>Развитие речи</c:v>
                </c:pt>
                <c:pt idx="1">
                  <c:v>Чтение худ. лит-ры</c:v>
                </c:pt>
                <c:pt idx="2">
                  <c:v>Познавательное развитие</c:v>
                </c:pt>
                <c:pt idx="3">
                  <c:v>РЭМП</c:v>
                </c:pt>
                <c:pt idx="4">
                  <c:v>Игровая деятельность</c:v>
                </c:pt>
                <c:pt idx="5">
                  <c:v>Трудовая деятельность</c:v>
                </c:pt>
                <c:pt idx="6">
                  <c:v>Пожарная безопасность</c:v>
                </c:pt>
                <c:pt idx="7">
                  <c:v>ОБЖ</c:v>
                </c:pt>
                <c:pt idx="8">
                  <c:v>Изодеятельность</c:v>
                </c:pt>
                <c:pt idx="9">
                  <c:v>Лепка </c:v>
                </c:pt>
                <c:pt idx="10">
                  <c:v>Аппликация</c:v>
                </c:pt>
                <c:pt idx="11">
                  <c:v>Конструирование</c:v>
                </c:pt>
                <c:pt idx="12">
                  <c:v>Музыка</c:v>
                </c:pt>
                <c:pt idx="13">
                  <c:v>Физическая культура</c:v>
                </c:pt>
                <c:pt idx="14">
                  <c:v>Здоровье</c:v>
                </c:pt>
                <c:pt idx="15">
                  <c:v>средний показатель</c:v>
                </c:pt>
              </c:strCache>
            </c:strRef>
          </c:cat>
          <c:val>
            <c:numRef>
              <c:f>'справка К.Г.'!$N$17:$N$32</c:f>
              <c:numCache>
                <c:formatCode>0.0%</c:formatCode>
                <c:ptCount val="16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  <c:pt idx="3" formatCode="0%">
                  <c:v>0</c:v>
                </c:pt>
                <c:pt idx="4">
                  <c:v>0</c:v>
                </c:pt>
                <c:pt idx="5">
                  <c:v>0</c:v>
                </c:pt>
                <c:pt idx="6" formatCode="0%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%">
                  <c:v>0</c:v>
                </c:pt>
                <c:pt idx="12">
                  <c:v>0</c:v>
                </c:pt>
                <c:pt idx="13">
                  <c:v>0</c:v>
                </c:pt>
                <c:pt idx="14" formatCode="0%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734-45CE-8037-39F9900B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6957088"/>
        <c:axId val="1866959808"/>
        <c:axId val="0"/>
      </c:bar3DChart>
      <c:catAx>
        <c:axId val="1866957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ru-RU"/>
          </a:p>
        </c:txPr>
        <c:crossAx val="1866959808"/>
        <c:crosses val="autoZero"/>
        <c:auto val="1"/>
        <c:lblAlgn val="ctr"/>
        <c:lblOffset val="100"/>
        <c:noMultiLvlLbl val="0"/>
      </c:catAx>
      <c:valAx>
        <c:axId val="186695980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spPr>
          <a:noFill/>
        </c:spPr>
        <c:crossAx val="1866957088"/>
        <c:crosses val="autoZero"/>
        <c:crossBetween val="between"/>
        <c:majorUnit val="0.2"/>
        <c:minorUnit val="2.0000000000000011E-2"/>
      </c:valAx>
    </c:plotArea>
    <c:legend>
      <c:legendPos val="t"/>
      <c:layout>
        <c:manualLayout>
          <c:xMode val="edge"/>
          <c:yMode val="edge"/>
          <c:x val="3.9654199475065682E-2"/>
          <c:y val="2.7777777777779285E-2"/>
          <c:w val="0.92583387693637265"/>
          <c:h val="9.5937268586618829E-2"/>
        </c:manualLayout>
      </c:layout>
      <c:overlay val="0"/>
      <c:txPr>
        <a:bodyPr/>
        <a:lstStyle/>
        <a:p>
          <a:pPr>
            <a:defRPr sz="900"/>
          </a:pPr>
          <a:endParaRPr lang="ru-RU"/>
        </a:p>
      </c:txPr>
    </c:legend>
    <c:plotVisOnly val="1"/>
    <c:dispBlanksAs val="gap"/>
    <c:showDLblsOverMax val="0"/>
  </c:chart>
  <c:spPr>
    <a:noFill/>
    <a:scene3d>
      <a:camera prst="orthographicFront"/>
      <a:lightRig rig="threePt" dir="t"/>
    </a:scene3d>
    <a:sp3d prstMaterial="dkEdge"/>
  </c:spPr>
  <c:printSettings>
    <c:headerFooter/>
    <c:pageMargins b="0.75000000000001366" l="0.70000000000000062" r="0.70000000000000062" t="0.75000000000001366" header="0.30000000000000032" footer="0.30000000000000032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50"/>
      <c:rAngAx val="1"/>
    </c:view3D>
    <c:floor>
      <c:thickness val="0"/>
      <c:spPr>
        <a:gradFill>
          <a:gsLst>
            <a:gs pos="0">
              <a:srgbClr val="D6B19C"/>
            </a:gs>
            <a:gs pos="30000">
              <a:srgbClr val="D49E6C"/>
            </a:gs>
            <a:gs pos="70000">
              <a:srgbClr val="A65528"/>
            </a:gs>
            <a:gs pos="100000">
              <a:srgbClr val="663012"/>
            </a:gs>
          </a:gsLst>
          <a:lin ang="5400000" scaled="0"/>
        </a:gradFill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9.0277972291470748E-2"/>
          <c:y val="0.15628672716413344"/>
          <c:w val="0.88289057673100602"/>
          <c:h val="0.49126545197681432"/>
        </c:manualLayout>
      </c:layout>
      <c:bar3DChart>
        <c:barDir val="col"/>
        <c:grouping val="percentStacked"/>
        <c:varyColors val="0"/>
        <c:ser>
          <c:idx val="2"/>
          <c:order val="0"/>
          <c:tx>
            <c:v>низкий уровень</c:v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('справка К.Г.'!$O$17:$P$17,'справка К.Г.'!$O$19:$P$19,'справка К.Г.'!$O$21:$P$21,'справка К.Г.'!$O$25:$P$25,'справка К.Г.'!$O$30:$P$30,'справка К.Г.'!$O$32:$P$32)</c:f>
              <c:strCache>
                <c:ptCount val="6"/>
                <c:pt idx="0">
                  <c:v>Речевое развитие</c:v>
                </c:pt>
                <c:pt idx="1">
                  <c:v>Познавательное развитие</c:v>
                </c:pt>
                <c:pt idx="2">
                  <c:v>Социально-коммуникативное развитие</c:v>
                </c:pt>
                <c:pt idx="3">
                  <c:v>Художественно-эстетическое развитие</c:v>
                </c:pt>
                <c:pt idx="4">
                  <c:v>Физическое развитие</c:v>
                </c:pt>
                <c:pt idx="5">
                  <c:v>средний показатель</c:v>
                </c:pt>
              </c:strCache>
            </c:strRef>
          </c:cat>
          <c:val>
            <c:numRef>
              <c:f>('справка К.Г.'!$V$17,'справка К.Г.'!$V$19,'справка К.Г.'!$V$21,'справка К.Г.'!$V$25,'справка К.Г.'!$V$30,'справка К.Г.'!$V$32)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14-4F82-8140-78D511325146}"/>
            </c:ext>
          </c:extLst>
        </c:ser>
        <c:ser>
          <c:idx val="1"/>
          <c:order val="1"/>
          <c:tx>
            <c:v>средний уровень</c:v>
          </c:tx>
          <c:spPr>
            <a:gradFill>
              <a:gsLst>
                <a:gs pos="0">
                  <a:srgbClr val="CCCCFF"/>
                </a:gs>
                <a:gs pos="17999">
                  <a:srgbClr val="99CCFF"/>
                </a:gs>
                <a:gs pos="36000">
                  <a:srgbClr val="9966FF"/>
                </a:gs>
                <a:gs pos="61000">
                  <a:srgbClr val="CC99FF"/>
                </a:gs>
                <a:gs pos="82001">
                  <a:srgbClr val="99CCFF"/>
                </a:gs>
                <a:gs pos="100000">
                  <a:srgbClr val="CCCCFF"/>
                </a:gs>
              </a:gsLst>
              <a:lin ang="189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('справка К.Г.'!$O$17:$P$17,'справка К.Г.'!$O$19:$P$19,'справка К.Г.'!$O$21:$P$21,'справка К.Г.'!$O$25:$P$25,'справка К.Г.'!$O$30:$P$30,'справка К.Г.'!$O$32:$P$32)</c:f>
              <c:strCache>
                <c:ptCount val="6"/>
                <c:pt idx="0">
                  <c:v>Речевое развитие</c:v>
                </c:pt>
                <c:pt idx="1">
                  <c:v>Познавательное развитие</c:v>
                </c:pt>
                <c:pt idx="2">
                  <c:v>Социально-коммуникативное развитие</c:v>
                </c:pt>
                <c:pt idx="3">
                  <c:v>Художественно-эстетическое развитие</c:v>
                </c:pt>
                <c:pt idx="4">
                  <c:v>Физическое развитие</c:v>
                </c:pt>
                <c:pt idx="5">
                  <c:v>средний показатель</c:v>
                </c:pt>
              </c:strCache>
            </c:strRef>
          </c:cat>
          <c:val>
            <c:numRef>
              <c:f>('справка К.Г.'!$T$17,'справка К.Г.'!$T$19,'справка К.Г.'!$T$21,'справка К.Г.'!$T$25,'справка К.Г.'!$T$30,'справка К.Г.'!$T$32)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14-4F82-8140-78D511325146}"/>
            </c:ext>
          </c:extLst>
        </c:ser>
        <c:ser>
          <c:idx val="0"/>
          <c:order val="2"/>
          <c:tx>
            <c:v>высокий уровень</c:v>
          </c:tx>
          <c:spPr>
            <a:gradFill flip="none" rotWithShape="1"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18900000" scaled="1"/>
              <a:tileRect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('справка К.Г.'!$O$17:$P$17,'справка К.Г.'!$O$19:$P$19,'справка К.Г.'!$O$21:$P$21,'справка К.Г.'!$O$25:$P$25,'справка К.Г.'!$O$30:$P$30,'справка К.Г.'!$O$32:$P$32)</c:f>
              <c:strCache>
                <c:ptCount val="6"/>
                <c:pt idx="0">
                  <c:v>Речевое развитие</c:v>
                </c:pt>
                <c:pt idx="1">
                  <c:v>Познавательное развитие</c:v>
                </c:pt>
                <c:pt idx="2">
                  <c:v>Социально-коммуникативное развитие</c:v>
                </c:pt>
                <c:pt idx="3">
                  <c:v>Художественно-эстетическое развитие</c:v>
                </c:pt>
                <c:pt idx="4">
                  <c:v>Физическое развитие</c:v>
                </c:pt>
                <c:pt idx="5">
                  <c:v>средний показатель</c:v>
                </c:pt>
              </c:strCache>
            </c:strRef>
          </c:cat>
          <c:val>
            <c:numRef>
              <c:f>('справка К.Г.'!$R$17,'справка К.Г.'!$R$19,'справка К.Г.'!$R$21,'справка К.Г.'!$R$25,'справка К.Г.'!$R$30,'справка К.Г.'!$R$32)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14-4F82-8140-78D511325146}"/>
            </c:ext>
          </c:extLst>
        </c:ser>
        <c:ser>
          <c:idx val="3"/>
          <c:order val="3"/>
          <c:tx>
            <c:v>качество образования</c:v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('справка К.Г.'!$O$17:$P$17,'справка К.Г.'!$O$19:$P$19,'справка К.Г.'!$O$21:$P$21,'справка К.Г.'!$O$25:$P$25,'справка К.Г.'!$O$30:$P$30,'справка К.Г.'!$O$32:$P$32)</c:f>
              <c:strCache>
                <c:ptCount val="6"/>
                <c:pt idx="0">
                  <c:v>Речевое развитие</c:v>
                </c:pt>
                <c:pt idx="1">
                  <c:v>Познавательное развитие</c:v>
                </c:pt>
                <c:pt idx="2">
                  <c:v>Социально-коммуникативное развитие</c:v>
                </c:pt>
                <c:pt idx="3">
                  <c:v>Художественно-эстетическое развитие</c:v>
                </c:pt>
                <c:pt idx="4">
                  <c:v>Физическое развитие</c:v>
                </c:pt>
                <c:pt idx="5">
                  <c:v>средний показатель</c:v>
                </c:pt>
              </c:strCache>
            </c:strRef>
          </c:cat>
          <c:val>
            <c:numRef>
              <c:f>('справка К.Г.'!$X$17,'справка К.Г.'!$X$19,'справка К.Г.'!$X$21,'справка К.Г.'!$X$25,'справка К.Г.'!$X$30,'справка К.Г.'!$X$32)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D14-4F82-8140-78D511325146}"/>
            </c:ext>
          </c:extLst>
        </c:ser>
        <c:ser>
          <c:idx val="4"/>
          <c:order val="4"/>
          <c:tx>
            <c:v>динамика развития</c:v>
          </c:tx>
          <c:spPr>
            <a:gradFill>
              <a:gsLst>
                <a:gs pos="0">
                  <a:srgbClr val="000082"/>
                </a:gs>
                <a:gs pos="30000">
                  <a:srgbClr val="66008F"/>
                </a:gs>
                <a:gs pos="64999">
                  <a:srgbClr val="BA0066"/>
                </a:gs>
                <a:gs pos="89999">
                  <a:srgbClr val="FF0000"/>
                </a:gs>
                <a:gs pos="100000">
                  <a:srgbClr val="FF8200"/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('справка К.Г.'!$O$17:$P$17,'справка К.Г.'!$O$19:$P$19,'справка К.Г.'!$O$21:$P$21,'справка К.Г.'!$O$25:$P$25,'справка К.Г.'!$O$30:$P$30,'справка К.Г.'!$O$32:$P$32)</c:f>
              <c:strCache>
                <c:ptCount val="6"/>
                <c:pt idx="0">
                  <c:v>Речевое развитие</c:v>
                </c:pt>
                <c:pt idx="1">
                  <c:v>Познавательное развитие</c:v>
                </c:pt>
                <c:pt idx="2">
                  <c:v>Социально-коммуникативное развитие</c:v>
                </c:pt>
                <c:pt idx="3">
                  <c:v>Художественно-эстетическое развитие</c:v>
                </c:pt>
                <c:pt idx="4">
                  <c:v>Физическое развитие</c:v>
                </c:pt>
                <c:pt idx="5">
                  <c:v>средний показатель</c:v>
                </c:pt>
              </c:strCache>
            </c:strRef>
          </c:cat>
          <c:val>
            <c:numRef>
              <c:f>('справка К.Г.'!$Z$17,'справка К.Г.'!$Z$19,'справка К.Г.'!$Z$21,'справка К.Г.'!$Z$25,'справка К.Г.'!$Z$30,'справка К.Г.'!$Z$32)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D14-4F82-8140-78D511325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6958176"/>
        <c:axId val="1866965248"/>
        <c:axId val="0"/>
      </c:bar3DChart>
      <c:catAx>
        <c:axId val="1866958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ru-RU"/>
          </a:p>
        </c:txPr>
        <c:crossAx val="1866965248"/>
        <c:crosses val="autoZero"/>
        <c:auto val="1"/>
        <c:lblAlgn val="ctr"/>
        <c:lblOffset val="100"/>
        <c:noMultiLvlLbl val="0"/>
      </c:catAx>
      <c:valAx>
        <c:axId val="186696524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spPr>
          <a:noFill/>
        </c:spPr>
        <c:crossAx val="1866958176"/>
        <c:crosses val="autoZero"/>
        <c:crossBetween val="between"/>
        <c:majorUnit val="0.2"/>
        <c:minorUnit val="2.0000000000000011E-2"/>
      </c:valAx>
    </c:plotArea>
    <c:legend>
      <c:legendPos val="t"/>
      <c:layout>
        <c:manualLayout>
          <c:xMode val="edge"/>
          <c:yMode val="edge"/>
          <c:x val="1.4122298542469424E-2"/>
          <c:y val="2.7777777777779313E-2"/>
          <c:w val="0.97284469760431669"/>
          <c:h val="0.1566817029227279"/>
        </c:manualLayout>
      </c:layout>
      <c:overlay val="0"/>
    </c:legend>
    <c:plotVisOnly val="1"/>
    <c:dispBlanksAs val="gap"/>
    <c:showDLblsOverMax val="0"/>
  </c:chart>
  <c:spPr>
    <a:noFill/>
    <a:scene3d>
      <a:camera prst="orthographicFront"/>
      <a:lightRig rig="threePt" dir="t"/>
    </a:scene3d>
    <a:sp3d prstMaterial="dkEdge"/>
  </c:spPr>
  <c:printSettings>
    <c:headerFooter/>
    <c:pageMargins b="0.75000000000001388" l="0.70000000000000062" r="0.70000000000000062" t="0.75000000000001388" header="0.30000000000000032" footer="0.30000000000000032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50"/>
      <c:rAngAx val="1"/>
    </c:view3D>
    <c:floor>
      <c:thickness val="0"/>
      <c:spPr>
        <a:gradFill>
          <a:gsLst>
            <a:gs pos="0">
              <a:srgbClr val="D6B19C"/>
            </a:gs>
            <a:gs pos="30000">
              <a:srgbClr val="D49E6C"/>
            </a:gs>
            <a:gs pos="70000">
              <a:srgbClr val="A65528"/>
            </a:gs>
            <a:gs pos="100000">
              <a:srgbClr val="663012"/>
            </a:gs>
          </a:gsLst>
          <a:lin ang="5400000" scaled="0"/>
        </a:gradFill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1081438725716918"/>
          <c:y val="0.16474730866841841"/>
          <c:w val="0.86059561338956014"/>
          <c:h val="0.53840782530653686"/>
        </c:manualLayout>
      </c:layout>
      <c:bar3DChart>
        <c:barDir val="col"/>
        <c:grouping val="percentStacked"/>
        <c:varyColors val="0"/>
        <c:ser>
          <c:idx val="2"/>
          <c:order val="0"/>
          <c:tx>
            <c:v>низкий уровень</c:v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'справка С.Г.'!$B$16:$C$31</c:f>
              <c:strCache>
                <c:ptCount val="16"/>
                <c:pt idx="0">
                  <c:v>Развитие речи</c:v>
                </c:pt>
                <c:pt idx="1">
                  <c:v>Чтение худ. лит-ры</c:v>
                </c:pt>
                <c:pt idx="2">
                  <c:v>Познавательное развитие</c:v>
                </c:pt>
                <c:pt idx="3">
                  <c:v>РЭМП</c:v>
                </c:pt>
                <c:pt idx="4">
                  <c:v>Игровая деятельность</c:v>
                </c:pt>
                <c:pt idx="5">
                  <c:v>Трудовая деятельность</c:v>
                </c:pt>
                <c:pt idx="6">
                  <c:v>Пожарная безопасность</c:v>
                </c:pt>
                <c:pt idx="7">
                  <c:v>ОБЖ</c:v>
                </c:pt>
                <c:pt idx="8">
                  <c:v>Изобразительная деятельность</c:v>
                </c:pt>
                <c:pt idx="9">
                  <c:v>Лепка </c:v>
                </c:pt>
                <c:pt idx="10">
                  <c:v>Аппликация</c:v>
                </c:pt>
                <c:pt idx="11">
                  <c:v>Конструирование</c:v>
                </c:pt>
                <c:pt idx="12">
                  <c:v>Музыка</c:v>
                </c:pt>
                <c:pt idx="13">
                  <c:v>Физическая культура</c:v>
                </c:pt>
                <c:pt idx="14">
                  <c:v>Здоровье</c:v>
                </c:pt>
                <c:pt idx="15">
                  <c:v>средний показатель</c:v>
                </c:pt>
              </c:strCache>
            </c:strRef>
          </c:cat>
          <c:val>
            <c:numRef>
              <c:f>'справка С.Г.'!$J$16:$J$31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40-42FB-8119-38B27F6CB812}"/>
            </c:ext>
          </c:extLst>
        </c:ser>
        <c:ser>
          <c:idx val="1"/>
          <c:order val="1"/>
          <c:tx>
            <c:v>средний уровень</c:v>
          </c:tx>
          <c:spPr>
            <a:gradFill>
              <a:gsLst>
                <a:gs pos="0">
                  <a:srgbClr val="CCCCFF"/>
                </a:gs>
                <a:gs pos="17999">
                  <a:srgbClr val="99CCFF"/>
                </a:gs>
                <a:gs pos="36000">
                  <a:srgbClr val="9966FF"/>
                </a:gs>
                <a:gs pos="61000">
                  <a:srgbClr val="CC99FF"/>
                </a:gs>
                <a:gs pos="82001">
                  <a:srgbClr val="99CCFF"/>
                </a:gs>
                <a:gs pos="100000">
                  <a:srgbClr val="CCCCFF"/>
                </a:gs>
              </a:gsLst>
              <a:lin ang="189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'справка С.Г.'!$B$16:$C$31</c:f>
              <c:strCache>
                <c:ptCount val="16"/>
                <c:pt idx="0">
                  <c:v>Развитие речи</c:v>
                </c:pt>
                <c:pt idx="1">
                  <c:v>Чтение худ. лит-ры</c:v>
                </c:pt>
                <c:pt idx="2">
                  <c:v>Познавательное развитие</c:v>
                </c:pt>
                <c:pt idx="3">
                  <c:v>РЭМП</c:v>
                </c:pt>
                <c:pt idx="4">
                  <c:v>Игровая деятельность</c:v>
                </c:pt>
                <c:pt idx="5">
                  <c:v>Трудовая деятельность</c:v>
                </c:pt>
                <c:pt idx="6">
                  <c:v>Пожарная безопасность</c:v>
                </c:pt>
                <c:pt idx="7">
                  <c:v>ОБЖ</c:v>
                </c:pt>
                <c:pt idx="8">
                  <c:v>Изобразительная деятельность</c:v>
                </c:pt>
                <c:pt idx="9">
                  <c:v>Лепка </c:v>
                </c:pt>
                <c:pt idx="10">
                  <c:v>Аппликация</c:v>
                </c:pt>
                <c:pt idx="11">
                  <c:v>Конструирование</c:v>
                </c:pt>
                <c:pt idx="12">
                  <c:v>Музыка</c:v>
                </c:pt>
                <c:pt idx="13">
                  <c:v>Физическая культура</c:v>
                </c:pt>
                <c:pt idx="14">
                  <c:v>Здоровье</c:v>
                </c:pt>
                <c:pt idx="15">
                  <c:v>средний показатель</c:v>
                </c:pt>
              </c:strCache>
            </c:strRef>
          </c:cat>
          <c:val>
            <c:numRef>
              <c:f>'справка С.Г.'!$H$16:$H$31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40-42FB-8119-38B27F6CB812}"/>
            </c:ext>
          </c:extLst>
        </c:ser>
        <c:ser>
          <c:idx val="0"/>
          <c:order val="2"/>
          <c:tx>
            <c:v>высокий уровень</c:v>
          </c:tx>
          <c:spPr>
            <a:gradFill flip="none" rotWithShape="1"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18900000" scaled="1"/>
              <a:tileRect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'справка С.Г.'!$B$16:$C$31</c:f>
              <c:strCache>
                <c:ptCount val="16"/>
                <c:pt idx="0">
                  <c:v>Развитие речи</c:v>
                </c:pt>
                <c:pt idx="1">
                  <c:v>Чтение худ. лит-ры</c:v>
                </c:pt>
                <c:pt idx="2">
                  <c:v>Познавательное развитие</c:v>
                </c:pt>
                <c:pt idx="3">
                  <c:v>РЭМП</c:v>
                </c:pt>
                <c:pt idx="4">
                  <c:v>Игровая деятельность</c:v>
                </c:pt>
                <c:pt idx="5">
                  <c:v>Трудовая деятельность</c:v>
                </c:pt>
                <c:pt idx="6">
                  <c:v>Пожарная безопасность</c:v>
                </c:pt>
                <c:pt idx="7">
                  <c:v>ОБЖ</c:v>
                </c:pt>
                <c:pt idx="8">
                  <c:v>Изобразительная деятельность</c:v>
                </c:pt>
                <c:pt idx="9">
                  <c:v>Лепка </c:v>
                </c:pt>
                <c:pt idx="10">
                  <c:v>Аппликация</c:v>
                </c:pt>
                <c:pt idx="11">
                  <c:v>Конструирование</c:v>
                </c:pt>
                <c:pt idx="12">
                  <c:v>Музыка</c:v>
                </c:pt>
                <c:pt idx="13">
                  <c:v>Физическая культура</c:v>
                </c:pt>
                <c:pt idx="14">
                  <c:v>Здоровье</c:v>
                </c:pt>
                <c:pt idx="15">
                  <c:v>средний показатель</c:v>
                </c:pt>
              </c:strCache>
            </c:strRef>
          </c:cat>
          <c:val>
            <c:numRef>
              <c:f>'справка С.Г.'!$F$16:$F$31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40-42FB-8119-38B27F6CB812}"/>
            </c:ext>
          </c:extLst>
        </c:ser>
        <c:ser>
          <c:idx val="3"/>
          <c:order val="3"/>
          <c:tx>
            <c:v>качество образования</c:v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'справка С.Г.'!$B$16:$C$31</c:f>
              <c:strCache>
                <c:ptCount val="16"/>
                <c:pt idx="0">
                  <c:v>Развитие речи</c:v>
                </c:pt>
                <c:pt idx="1">
                  <c:v>Чтение худ. лит-ры</c:v>
                </c:pt>
                <c:pt idx="2">
                  <c:v>Познавательное развитие</c:v>
                </c:pt>
                <c:pt idx="3">
                  <c:v>РЭМП</c:v>
                </c:pt>
                <c:pt idx="4">
                  <c:v>Игровая деятельность</c:v>
                </c:pt>
                <c:pt idx="5">
                  <c:v>Трудовая деятельность</c:v>
                </c:pt>
                <c:pt idx="6">
                  <c:v>Пожарная безопасность</c:v>
                </c:pt>
                <c:pt idx="7">
                  <c:v>ОБЖ</c:v>
                </c:pt>
                <c:pt idx="8">
                  <c:v>Изобразительная деятельность</c:v>
                </c:pt>
                <c:pt idx="9">
                  <c:v>Лепка </c:v>
                </c:pt>
                <c:pt idx="10">
                  <c:v>Аппликация</c:v>
                </c:pt>
                <c:pt idx="11">
                  <c:v>Конструирование</c:v>
                </c:pt>
                <c:pt idx="12">
                  <c:v>Музыка</c:v>
                </c:pt>
                <c:pt idx="13">
                  <c:v>Физическая культура</c:v>
                </c:pt>
                <c:pt idx="14">
                  <c:v>Здоровье</c:v>
                </c:pt>
                <c:pt idx="15">
                  <c:v>средний показатель</c:v>
                </c:pt>
              </c:strCache>
            </c:strRef>
          </c:cat>
          <c:val>
            <c:numRef>
              <c:f>'справка С.Г.'!$L$16:$L$31</c:f>
              <c:numCache>
                <c:formatCode>0.0%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%">
                  <c:v>0</c:v>
                </c:pt>
                <c:pt idx="4">
                  <c:v>0</c:v>
                </c:pt>
                <c:pt idx="5">
                  <c:v>0</c:v>
                </c:pt>
                <c:pt idx="6" formatCode="0%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%">
                  <c:v>0</c:v>
                </c:pt>
                <c:pt idx="12">
                  <c:v>0</c:v>
                </c:pt>
                <c:pt idx="13">
                  <c:v>0</c:v>
                </c:pt>
                <c:pt idx="14" formatCode="0%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440-42FB-8119-38B27F6CB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6963072"/>
        <c:axId val="1866966336"/>
        <c:axId val="0"/>
      </c:bar3DChart>
      <c:catAx>
        <c:axId val="1866963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1560000"/>
          <a:lstStyle/>
          <a:p>
            <a:pPr>
              <a:defRPr sz="700"/>
            </a:pPr>
            <a:endParaRPr lang="ru-RU"/>
          </a:p>
        </c:txPr>
        <c:crossAx val="1866966336"/>
        <c:crosses val="autoZero"/>
        <c:auto val="1"/>
        <c:lblAlgn val="ctr"/>
        <c:lblOffset val="100"/>
        <c:noMultiLvlLbl val="0"/>
      </c:catAx>
      <c:valAx>
        <c:axId val="186696633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spPr>
          <a:noFill/>
        </c:spPr>
        <c:crossAx val="1866963072"/>
        <c:crosses val="autoZero"/>
        <c:crossBetween val="between"/>
        <c:majorUnit val="0.2"/>
        <c:minorUnit val="2.0000000000000011E-2"/>
      </c:valAx>
    </c:plotArea>
    <c:legend>
      <c:legendPos val="t"/>
      <c:layout>
        <c:manualLayout>
          <c:xMode val="edge"/>
          <c:yMode val="edge"/>
          <c:x val="3.9654199475065682E-2"/>
          <c:y val="2.7777777777779254E-2"/>
          <c:w val="0.92624715660543833"/>
          <c:h val="0.12123159482283392"/>
        </c:manualLayout>
      </c:layout>
      <c:overlay val="0"/>
    </c:legend>
    <c:plotVisOnly val="1"/>
    <c:dispBlanksAs val="gap"/>
    <c:showDLblsOverMax val="0"/>
  </c:chart>
  <c:spPr>
    <a:noFill/>
    <a:scene3d>
      <a:camera prst="orthographicFront"/>
      <a:lightRig rig="threePt" dir="t"/>
    </a:scene3d>
    <a:sp3d prstMaterial="dkEdge"/>
  </c:spPr>
  <c:printSettings>
    <c:headerFooter/>
    <c:pageMargins b="0.75000000000001343" l="0.70000000000000062" r="0.70000000000000062" t="0.75000000000001343" header="0.30000000000000032" footer="0.30000000000000032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50"/>
      <c:rAngAx val="1"/>
    </c:view3D>
    <c:floor>
      <c:thickness val="0"/>
      <c:spPr>
        <a:gradFill>
          <a:gsLst>
            <a:gs pos="0">
              <a:srgbClr val="D6B19C"/>
            </a:gs>
            <a:gs pos="30000">
              <a:srgbClr val="D49E6C"/>
            </a:gs>
            <a:gs pos="70000">
              <a:srgbClr val="A65528"/>
            </a:gs>
            <a:gs pos="100000">
              <a:srgbClr val="663012"/>
            </a:gs>
          </a:gsLst>
          <a:lin ang="5400000" scaled="0"/>
        </a:gradFill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9.7564838567335568E-2"/>
          <c:y val="0.11181102362204509"/>
          <c:w val="0.87726353218320063"/>
          <c:h val="0.67541471855420065"/>
        </c:manualLayout>
      </c:layout>
      <c:bar3DChart>
        <c:barDir val="col"/>
        <c:grouping val="percentStacked"/>
        <c:varyColors val="0"/>
        <c:ser>
          <c:idx val="2"/>
          <c:order val="0"/>
          <c:tx>
            <c:v>низкий уровень</c:v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('справка С.Г.'!$M$16:$N$16,'справка С.Г.'!$M$19:$N$19,'справка С.Г.'!$M$20:$N$20,'справка С.Г.'!$M$24:$N$24,'справка С.Г.'!$M$29:$N$29,'справка С.Г.'!$M$31:$N$31)</c:f>
              <c:strCache>
                <c:ptCount val="6"/>
                <c:pt idx="0">
                  <c:v>Речевое развитие</c:v>
                </c:pt>
                <c:pt idx="1">
                  <c:v>Познавательное развитие</c:v>
                </c:pt>
                <c:pt idx="2">
                  <c:v>Социально-коммуникативное развитие</c:v>
                </c:pt>
                <c:pt idx="3">
                  <c:v>Художественное-эстетическое развитие</c:v>
                </c:pt>
                <c:pt idx="4">
                  <c:v>Физическое развитие</c:v>
                </c:pt>
                <c:pt idx="5">
                  <c:v>средний показатель</c:v>
                </c:pt>
              </c:strCache>
            </c:strRef>
          </c:cat>
          <c:val>
            <c:numRef>
              <c:f>('справка С.Г.'!$T$16,'справка С.Г.'!$T$19,'справка С.Г.'!$T$20,'справка С.Г.'!$T$24,'справка С.Г.'!$T$29,'справка С.Г.'!$T$31)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ED-42BA-A952-89E173E7F947}"/>
            </c:ext>
          </c:extLst>
        </c:ser>
        <c:ser>
          <c:idx val="1"/>
          <c:order val="1"/>
          <c:tx>
            <c:v>средний уровень</c:v>
          </c:tx>
          <c:spPr>
            <a:gradFill>
              <a:gsLst>
                <a:gs pos="0">
                  <a:srgbClr val="CCCCFF"/>
                </a:gs>
                <a:gs pos="17999">
                  <a:srgbClr val="99CCFF"/>
                </a:gs>
                <a:gs pos="36000">
                  <a:srgbClr val="9966FF"/>
                </a:gs>
                <a:gs pos="61000">
                  <a:srgbClr val="CC99FF"/>
                </a:gs>
                <a:gs pos="82001">
                  <a:srgbClr val="99CCFF"/>
                </a:gs>
                <a:gs pos="100000">
                  <a:srgbClr val="CCCCFF"/>
                </a:gs>
              </a:gsLst>
              <a:lin ang="189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('справка С.Г.'!$M$16:$N$16,'справка С.Г.'!$M$19:$N$19,'справка С.Г.'!$M$20:$N$20,'справка С.Г.'!$M$24:$N$24,'справка С.Г.'!$M$29:$N$29,'справка С.Г.'!$M$31:$N$31)</c:f>
              <c:strCache>
                <c:ptCount val="6"/>
                <c:pt idx="0">
                  <c:v>Речевое развитие</c:v>
                </c:pt>
                <c:pt idx="1">
                  <c:v>Познавательное развитие</c:v>
                </c:pt>
                <c:pt idx="2">
                  <c:v>Социально-коммуникативное развитие</c:v>
                </c:pt>
                <c:pt idx="3">
                  <c:v>Художественное-эстетическое развитие</c:v>
                </c:pt>
                <c:pt idx="4">
                  <c:v>Физическое развитие</c:v>
                </c:pt>
                <c:pt idx="5">
                  <c:v>средний показатель</c:v>
                </c:pt>
              </c:strCache>
            </c:strRef>
          </c:cat>
          <c:val>
            <c:numRef>
              <c:f>('справка С.Г.'!$R$16,'справка С.Г.'!$R$19,'справка С.Г.'!$R$20,'справка С.Г.'!$R$24,'справка С.Г.'!$R$29,'справка С.Г.'!$R$31)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ED-42BA-A952-89E173E7F947}"/>
            </c:ext>
          </c:extLst>
        </c:ser>
        <c:ser>
          <c:idx val="0"/>
          <c:order val="2"/>
          <c:tx>
            <c:v>высокий уровень</c:v>
          </c:tx>
          <c:spPr>
            <a:gradFill flip="none" rotWithShape="1"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18900000" scaled="1"/>
              <a:tileRect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('справка С.Г.'!$M$16:$N$16,'справка С.Г.'!$M$19:$N$19,'справка С.Г.'!$M$20:$N$20,'справка С.Г.'!$M$24:$N$24,'справка С.Г.'!$M$29:$N$29,'справка С.Г.'!$M$31:$N$31)</c:f>
              <c:strCache>
                <c:ptCount val="6"/>
                <c:pt idx="0">
                  <c:v>Речевое развитие</c:v>
                </c:pt>
                <c:pt idx="1">
                  <c:v>Познавательное развитие</c:v>
                </c:pt>
                <c:pt idx="2">
                  <c:v>Социально-коммуникативное развитие</c:v>
                </c:pt>
                <c:pt idx="3">
                  <c:v>Художественное-эстетическое развитие</c:v>
                </c:pt>
                <c:pt idx="4">
                  <c:v>Физическое развитие</c:v>
                </c:pt>
                <c:pt idx="5">
                  <c:v>средний показатель</c:v>
                </c:pt>
              </c:strCache>
            </c:strRef>
          </c:cat>
          <c:val>
            <c:numRef>
              <c:f>('справка С.Г.'!$P$16,'справка С.Г.'!$P$19,'справка С.Г.'!$P$20,'справка С.Г.'!$P$24,'справка С.Г.'!$P$29,'справка С.Г.'!$P$31)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1ED-42BA-A952-89E173E7F947}"/>
            </c:ext>
          </c:extLst>
        </c:ser>
        <c:ser>
          <c:idx val="3"/>
          <c:order val="3"/>
          <c:tx>
            <c:v>качество образования</c:v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('справка С.Г.'!$M$16:$N$16,'справка С.Г.'!$M$19:$N$19,'справка С.Г.'!$M$20:$N$20,'справка С.Г.'!$M$24:$N$24,'справка С.Г.'!$M$29:$N$29,'справка С.Г.'!$M$31:$N$31)</c:f>
              <c:strCache>
                <c:ptCount val="6"/>
                <c:pt idx="0">
                  <c:v>Речевое развитие</c:v>
                </c:pt>
                <c:pt idx="1">
                  <c:v>Познавательное развитие</c:v>
                </c:pt>
                <c:pt idx="2">
                  <c:v>Социально-коммуникативное развитие</c:v>
                </c:pt>
                <c:pt idx="3">
                  <c:v>Художественное-эстетическое развитие</c:v>
                </c:pt>
                <c:pt idx="4">
                  <c:v>Физическое развитие</c:v>
                </c:pt>
                <c:pt idx="5">
                  <c:v>средний показатель</c:v>
                </c:pt>
              </c:strCache>
            </c:strRef>
          </c:cat>
          <c:val>
            <c:numRef>
              <c:f>('справка С.Г.'!$V$16,'справка С.Г.'!$V$19,'справка С.Г.'!$V$20,'справка С.Г.'!$V$24,'справка С.Г.'!$V$29,'справка С.Г.'!$V$31)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1ED-42BA-A952-89E173E7F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6960352"/>
        <c:axId val="1866972320"/>
        <c:axId val="0"/>
      </c:bar3DChart>
      <c:catAx>
        <c:axId val="1866960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840000"/>
          <a:lstStyle/>
          <a:p>
            <a:pPr>
              <a:defRPr sz="700"/>
            </a:pPr>
            <a:endParaRPr lang="ru-RU"/>
          </a:p>
        </c:txPr>
        <c:crossAx val="1866972320"/>
        <c:crosses val="autoZero"/>
        <c:auto val="1"/>
        <c:lblAlgn val="ctr"/>
        <c:lblOffset val="100"/>
        <c:noMultiLvlLbl val="0"/>
      </c:catAx>
      <c:valAx>
        <c:axId val="186697232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spPr>
          <a:noFill/>
        </c:spPr>
        <c:crossAx val="1866960352"/>
        <c:crosses val="autoZero"/>
        <c:crossBetween val="between"/>
        <c:majorUnit val="0.2"/>
        <c:minorUnit val="2.0000000000000011E-2"/>
      </c:valAx>
    </c:plotArea>
    <c:legend>
      <c:legendPos val="t"/>
      <c:layout>
        <c:manualLayout>
          <c:xMode val="edge"/>
          <c:yMode val="edge"/>
          <c:x val="3.9654199475065682E-2"/>
          <c:y val="2.7777777777779285E-2"/>
          <c:w val="0.92624715660543855"/>
          <c:h val="0.10277644262280759"/>
        </c:manualLayout>
      </c:layout>
      <c:overlay val="0"/>
    </c:legend>
    <c:plotVisOnly val="1"/>
    <c:dispBlanksAs val="gap"/>
    <c:showDLblsOverMax val="0"/>
  </c:chart>
  <c:spPr>
    <a:noFill/>
    <a:scene3d>
      <a:camera prst="orthographicFront"/>
      <a:lightRig rig="threePt" dir="t"/>
    </a:scene3d>
    <a:sp3d prstMaterial="dkEdge"/>
  </c:spPr>
  <c:printSettings>
    <c:headerFooter/>
    <c:pageMargins b="0.75000000000001366" l="0.70000000000000062" r="0.70000000000000062" t="0.75000000000001366" header="0.30000000000000032" footer="0.30000000000000032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50"/>
      <c:rAngAx val="1"/>
    </c:view3D>
    <c:floor>
      <c:thickness val="0"/>
      <c:spPr>
        <a:gradFill>
          <a:gsLst>
            <a:gs pos="0">
              <a:srgbClr val="D6B19C"/>
            </a:gs>
            <a:gs pos="30000">
              <a:srgbClr val="D49E6C"/>
            </a:gs>
            <a:gs pos="70000">
              <a:srgbClr val="A65528"/>
            </a:gs>
            <a:gs pos="100000">
              <a:srgbClr val="663012"/>
            </a:gs>
          </a:gsLst>
          <a:lin ang="5400000" scaled="0"/>
        </a:gradFill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1081438725716918"/>
          <c:y val="0.16474730866841841"/>
          <c:w val="0.86059561338956014"/>
          <c:h val="0.53840782530653686"/>
        </c:manualLayout>
      </c:layout>
      <c:bar3DChart>
        <c:barDir val="col"/>
        <c:grouping val="percentStacked"/>
        <c:varyColors val="0"/>
        <c:ser>
          <c:idx val="2"/>
          <c:order val="0"/>
          <c:tx>
            <c:v>низкий уровень</c:v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'справка Н.Г.'!$B$16:$C$31</c:f>
              <c:strCache>
                <c:ptCount val="16"/>
                <c:pt idx="0">
                  <c:v>Развитие речи</c:v>
                </c:pt>
                <c:pt idx="1">
                  <c:v>Чтение худ. лит-ры</c:v>
                </c:pt>
                <c:pt idx="2">
                  <c:v>Познавательное развитие</c:v>
                </c:pt>
                <c:pt idx="3">
                  <c:v>РЭМП</c:v>
                </c:pt>
                <c:pt idx="4">
                  <c:v>Игровая деятельность</c:v>
                </c:pt>
                <c:pt idx="5">
                  <c:v>Трудовая деятельность</c:v>
                </c:pt>
                <c:pt idx="6">
                  <c:v>Пожарная безопасность</c:v>
                </c:pt>
                <c:pt idx="7">
                  <c:v>ОБЖ</c:v>
                </c:pt>
                <c:pt idx="8">
                  <c:v>Изобразительная деятельность</c:v>
                </c:pt>
                <c:pt idx="9">
                  <c:v>Лепка </c:v>
                </c:pt>
                <c:pt idx="10">
                  <c:v>Аппликация</c:v>
                </c:pt>
                <c:pt idx="11">
                  <c:v>Конструирование</c:v>
                </c:pt>
                <c:pt idx="12">
                  <c:v>Музыка</c:v>
                </c:pt>
                <c:pt idx="13">
                  <c:v>Физическая культура</c:v>
                </c:pt>
                <c:pt idx="14">
                  <c:v>Здоровье</c:v>
                </c:pt>
                <c:pt idx="15">
                  <c:v>средний показатель</c:v>
                </c:pt>
              </c:strCache>
            </c:strRef>
          </c:cat>
          <c:val>
            <c:numRef>
              <c:f>'справка Н.Г.'!$J$16:$J$31</c:f>
              <c:numCache>
                <c:formatCode>0%</c:formatCode>
                <c:ptCount val="16"/>
                <c:pt idx="0">
                  <c:v>0.6071428571428571</c:v>
                </c:pt>
                <c:pt idx="1">
                  <c:v>0.75</c:v>
                </c:pt>
                <c:pt idx="2">
                  <c:v>0.6785714285714286</c:v>
                </c:pt>
                <c:pt idx="3">
                  <c:v>0.7142857142857143</c:v>
                </c:pt>
                <c:pt idx="4">
                  <c:v>0.5714285714285714</c:v>
                </c:pt>
                <c:pt idx="5">
                  <c:v>0.2857142857142857</c:v>
                </c:pt>
                <c:pt idx="6">
                  <c:v>0.8571428571428571</c:v>
                </c:pt>
                <c:pt idx="7">
                  <c:v>0.6785714285714286</c:v>
                </c:pt>
                <c:pt idx="8">
                  <c:v>0.5714285714285714</c:v>
                </c:pt>
                <c:pt idx="9">
                  <c:v>0.6428571428571429</c:v>
                </c:pt>
                <c:pt idx="10">
                  <c:v>0.75</c:v>
                </c:pt>
                <c:pt idx="11">
                  <c:v>0.6428571428571429</c:v>
                </c:pt>
                <c:pt idx="12">
                  <c:v>0</c:v>
                </c:pt>
                <c:pt idx="13">
                  <c:v>0</c:v>
                </c:pt>
                <c:pt idx="14">
                  <c:v>0.42857142857142855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4A-4D16-8CB7-B19D39C2E12D}"/>
            </c:ext>
          </c:extLst>
        </c:ser>
        <c:ser>
          <c:idx val="1"/>
          <c:order val="1"/>
          <c:tx>
            <c:v>средний уровень</c:v>
          </c:tx>
          <c:spPr>
            <a:gradFill>
              <a:gsLst>
                <a:gs pos="0">
                  <a:srgbClr val="CCCCFF"/>
                </a:gs>
                <a:gs pos="17999">
                  <a:srgbClr val="99CCFF"/>
                </a:gs>
                <a:gs pos="36000">
                  <a:srgbClr val="9966FF"/>
                </a:gs>
                <a:gs pos="61000">
                  <a:srgbClr val="CC99FF"/>
                </a:gs>
                <a:gs pos="82001">
                  <a:srgbClr val="99CCFF"/>
                </a:gs>
                <a:gs pos="100000">
                  <a:srgbClr val="CCCCFF"/>
                </a:gs>
              </a:gsLst>
              <a:lin ang="189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'справка Н.Г.'!$B$16:$C$31</c:f>
              <c:strCache>
                <c:ptCount val="16"/>
                <c:pt idx="0">
                  <c:v>Развитие речи</c:v>
                </c:pt>
                <c:pt idx="1">
                  <c:v>Чтение худ. лит-ры</c:v>
                </c:pt>
                <c:pt idx="2">
                  <c:v>Познавательное развитие</c:v>
                </c:pt>
                <c:pt idx="3">
                  <c:v>РЭМП</c:v>
                </c:pt>
                <c:pt idx="4">
                  <c:v>Игровая деятельность</c:v>
                </c:pt>
                <c:pt idx="5">
                  <c:v>Трудовая деятельность</c:v>
                </c:pt>
                <c:pt idx="6">
                  <c:v>Пожарная безопасность</c:v>
                </c:pt>
                <c:pt idx="7">
                  <c:v>ОБЖ</c:v>
                </c:pt>
                <c:pt idx="8">
                  <c:v>Изобразительная деятельность</c:v>
                </c:pt>
                <c:pt idx="9">
                  <c:v>Лепка </c:v>
                </c:pt>
                <c:pt idx="10">
                  <c:v>Аппликация</c:v>
                </c:pt>
                <c:pt idx="11">
                  <c:v>Конструирование</c:v>
                </c:pt>
                <c:pt idx="12">
                  <c:v>Музыка</c:v>
                </c:pt>
                <c:pt idx="13">
                  <c:v>Физическая культура</c:v>
                </c:pt>
                <c:pt idx="14">
                  <c:v>Здоровье</c:v>
                </c:pt>
                <c:pt idx="15">
                  <c:v>средний показатель</c:v>
                </c:pt>
              </c:strCache>
            </c:strRef>
          </c:cat>
          <c:val>
            <c:numRef>
              <c:f>'справка Н.Г.'!$H$16:$H$31</c:f>
              <c:numCache>
                <c:formatCode>0%</c:formatCode>
                <c:ptCount val="16"/>
                <c:pt idx="0">
                  <c:v>0.39285714285714285</c:v>
                </c:pt>
                <c:pt idx="1">
                  <c:v>0.25</c:v>
                </c:pt>
                <c:pt idx="2">
                  <c:v>0.32142857142857145</c:v>
                </c:pt>
                <c:pt idx="3">
                  <c:v>0.2857142857142857</c:v>
                </c:pt>
                <c:pt idx="4">
                  <c:v>0.42857142857142855</c:v>
                </c:pt>
                <c:pt idx="5">
                  <c:v>0.7142857142857143</c:v>
                </c:pt>
                <c:pt idx="6">
                  <c:v>0.21428571428571427</c:v>
                </c:pt>
                <c:pt idx="7">
                  <c:v>0.32142857142857145</c:v>
                </c:pt>
                <c:pt idx="8">
                  <c:v>0.42857142857142855</c:v>
                </c:pt>
                <c:pt idx="9">
                  <c:v>0.35714285714285715</c:v>
                </c:pt>
                <c:pt idx="10">
                  <c:v>0.25</c:v>
                </c:pt>
                <c:pt idx="11">
                  <c:v>0.35714285714285715</c:v>
                </c:pt>
                <c:pt idx="12">
                  <c:v>0</c:v>
                </c:pt>
                <c:pt idx="13">
                  <c:v>0</c:v>
                </c:pt>
                <c:pt idx="14">
                  <c:v>0.5714285714285714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4A-4D16-8CB7-B19D39C2E12D}"/>
            </c:ext>
          </c:extLst>
        </c:ser>
        <c:ser>
          <c:idx val="0"/>
          <c:order val="2"/>
          <c:tx>
            <c:v>высокий уровень</c:v>
          </c:tx>
          <c:spPr>
            <a:gradFill flip="none" rotWithShape="1"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18900000" scaled="1"/>
              <a:tileRect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'справка Н.Г.'!$B$16:$C$31</c:f>
              <c:strCache>
                <c:ptCount val="16"/>
                <c:pt idx="0">
                  <c:v>Развитие речи</c:v>
                </c:pt>
                <c:pt idx="1">
                  <c:v>Чтение худ. лит-ры</c:v>
                </c:pt>
                <c:pt idx="2">
                  <c:v>Познавательное развитие</c:v>
                </c:pt>
                <c:pt idx="3">
                  <c:v>РЭМП</c:v>
                </c:pt>
                <c:pt idx="4">
                  <c:v>Игровая деятельность</c:v>
                </c:pt>
                <c:pt idx="5">
                  <c:v>Трудовая деятельность</c:v>
                </c:pt>
                <c:pt idx="6">
                  <c:v>Пожарная безопасность</c:v>
                </c:pt>
                <c:pt idx="7">
                  <c:v>ОБЖ</c:v>
                </c:pt>
                <c:pt idx="8">
                  <c:v>Изобразительная деятельность</c:v>
                </c:pt>
                <c:pt idx="9">
                  <c:v>Лепка </c:v>
                </c:pt>
                <c:pt idx="10">
                  <c:v>Аппликация</c:v>
                </c:pt>
                <c:pt idx="11">
                  <c:v>Конструирование</c:v>
                </c:pt>
                <c:pt idx="12">
                  <c:v>Музыка</c:v>
                </c:pt>
                <c:pt idx="13">
                  <c:v>Физическая культура</c:v>
                </c:pt>
                <c:pt idx="14">
                  <c:v>Здоровье</c:v>
                </c:pt>
                <c:pt idx="15">
                  <c:v>средний показатель</c:v>
                </c:pt>
              </c:strCache>
            </c:strRef>
          </c:cat>
          <c:val>
            <c:numRef>
              <c:f>'справка Н.Г.'!$F$16:$F$31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54A-4D16-8CB7-B19D39C2E12D}"/>
            </c:ext>
          </c:extLst>
        </c:ser>
        <c:ser>
          <c:idx val="3"/>
          <c:order val="3"/>
          <c:tx>
            <c:v>качество образования</c:v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'справка Н.Г.'!$B$16:$C$31</c:f>
              <c:strCache>
                <c:ptCount val="16"/>
                <c:pt idx="0">
                  <c:v>Развитие речи</c:v>
                </c:pt>
                <c:pt idx="1">
                  <c:v>Чтение худ. лит-ры</c:v>
                </c:pt>
                <c:pt idx="2">
                  <c:v>Познавательное развитие</c:v>
                </c:pt>
                <c:pt idx="3">
                  <c:v>РЭМП</c:v>
                </c:pt>
                <c:pt idx="4">
                  <c:v>Игровая деятельность</c:v>
                </c:pt>
                <c:pt idx="5">
                  <c:v>Трудовая деятельность</c:v>
                </c:pt>
                <c:pt idx="6">
                  <c:v>Пожарная безопасность</c:v>
                </c:pt>
                <c:pt idx="7">
                  <c:v>ОБЖ</c:v>
                </c:pt>
                <c:pt idx="8">
                  <c:v>Изобразительная деятельность</c:v>
                </c:pt>
                <c:pt idx="9">
                  <c:v>Лепка </c:v>
                </c:pt>
                <c:pt idx="10">
                  <c:v>Аппликация</c:v>
                </c:pt>
                <c:pt idx="11">
                  <c:v>Конструирование</c:v>
                </c:pt>
                <c:pt idx="12">
                  <c:v>Музыка</c:v>
                </c:pt>
                <c:pt idx="13">
                  <c:v>Физическая культура</c:v>
                </c:pt>
                <c:pt idx="14">
                  <c:v>Здоровье</c:v>
                </c:pt>
                <c:pt idx="15">
                  <c:v>средний показатель</c:v>
                </c:pt>
              </c:strCache>
            </c:strRef>
          </c:cat>
          <c:val>
            <c:numRef>
              <c:f>'справка Н.Г.'!$L$16:$L$31</c:f>
              <c:numCache>
                <c:formatCode>0.0%</c:formatCode>
                <c:ptCount val="16"/>
                <c:pt idx="0">
                  <c:v>0.39285714285714285</c:v>
                </c:pt>
                <c:pt idx="1">
                  <c:v>0.25</c:v>
                </c:pt>
                <c:pt idx="2">
                  <c:v>0.32142857142857145</c:v>
                </c:pt>
                <c:pt idx="3" formatCode="0%">
                  <c:v>0.2857142857142857</c:v>
                </c:pt>
                <c:pt idx="4">
                  <c:v>0.42857142857142855</c:v>
                </c:pt>
                <c:pt idx="5">
                  <c:v>0.7142857142857143</c:v>
                </c:pt>
                <c:pt idx="6" formatCode="0%">
                  <c:v>0.21428571428571427</c:v>
                </c:pt>
                <c:pt idx="7">
                  <c:v>0.32142857142857145</c:v>
                </c:pt>
                <c:pt idx="8">
                  <c:v>0.42857142857142855</c:v>
                </c:pt>
                <c:pt idx="9">
                  <c:v>0.35714285714285715</c:v>
                </c:pt>
                <c:pt idx="10">
                  <c:v>0.25</c:v>
                </c:pt>
                <c:pt idx="11" formatCode="0%">
                  <c:v>0.35714285714285715</c:v>
                </c:pt>
                <c:pt idx="12">
                  <c:v>0</c:v>
                </c:pt>
                <c:pt idx="13">
                  <c:v>0</c:v>
                </c:pt>
                <c:pt idx="14" formatCode="0%">
                  <c:v>0.5714285714285714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54A-4D16-8CB7-B19D39C2E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6963616"/>
        <c:axId val="1866964160"/>
        <c:axId val="0"/>
      </c:bar3DChart>
      <c:catAx>
        <c:axId val="1866963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1560000"/>
          <a:lstStyle/>
          <a:p>
            <a:pPr>
              <a:defRPr sz="700"/>
            </a:pPr>
            <a:endParaRPr lang="ru-RU"/>
          </a:p>
        </c:txPr>
        <c:crossAx val="1866964160"/>
        <c:crosses val="autoZero"/>
        <c:auto val="1"/>
        <c:lblAlgn val="ctr"/>
        <c:lblOffset val="100"/>
        <c:noMultiLvlLbl val="0"/>
      </c:catAx>
      <c:valAx>
        <c:axId val="186696416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spPr>
          <a:noFill/>
        </c:spPr>
        <c:crossAx val="1866963616"/>
        <c:crosses val="autoZero"/>
        <c:crossBetween val="between"/>
        <c:majorUnit val="0.2"/>
        <c:minorUnit val="2.0000000000000011E-2"/>
      </c:valAx>
    </c:plotArea>
    <c:legend>
      <c:legendPos val="t"/>
      <c:layout>
        <c:manualLayout>
          <c:xMode val="edge"/>
          <c:yMode val="edge"/>
          <c:x val="3.9654199475065682E-2"/>
          <c:y val="2.7777777777779254E-2"/>
          <c:w val="0.92624715660543833"/>
          <c:h val="0.12123159482283392"/>
        </c:manualLayout>
      </c:layout>
      <c:overlay val="0"/>
    </c:legend>
    <c:plotVisOnly val="1"/>
    <c:dispBlanksAs val="gap"/>
    <c:showDLblsOverMax val="0"/>
  </c:chart>
  <c:spPr>
    <a:noFill/>
    <a:scene3d>
      <a:camera prst="orthographicFront"/>
      <a:lightRig rig="threePt" dir="t"/>
    </a:scene3d>
    <a:sp3d prstMaterial="dkEdge"/>
  </c:spPr>
  <c:printSettings>
    <c:headerFooter/>
    <c:pageMargins b="0.75000000000001343" l="0.70000000000000062" r="0.70000000000000062" t="0.75000000000001343" header="0.30000000000000032" footer="0.30000000000000032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50"/>
      <c:rAngAx val="1"/>
    </c:view3D>
    <c:floor>
      <c:thickness val="0"/>
      <c:spPr>
        <a:gradFill>
          <a:gsLst>
            <a:gs pos="0">
              <a:srgbClr val="D6B19C"/>
            </a:gs>
            <a:gs pos="30000">
              <a:srgbClr val="D49E6C"/>
            </a:gs>
            <a:gs pos="70000">
              <a:srgbClr val="A65528"/>
            </a:gs>
            <a:gs pos="100000">
              <a:srgbClr val="663012"/>
            </a:gs>
          </a:gsLst>
          <a:lin ang="5400000" scaled="0"/>
        </a:gradFill>
      </c:spPr>
    </c:floor>
    <c:side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9.7564838567335568E-2"/>
          <c:y val="0.11181102362204509"/>
          <c:w val="0.87726353218320063"/>
          <c:h val="0.67541471855420065"/>
        </c:manualLayout>
      </c:layout>
      <c:bar3DChart>
        <c:barDir val="col"/>
        <c:grouping val="percentStacked"/>
        <c:varyColors val="0"/>
        <c:ser>
          <c:idx val="2"/>
          <c:order val="0"/>
          <c:tx>
            <c:v>низкий уровень</c:v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('справка Н.Г.'!$M$16:$N$16,'справка Н.Г.'!$M$19:$N$19,'справка Н.Г.'!$M$20:$N$20,'справка Н.Г.'!$M$24:$N$24,'справка Н.Г.'!$M$29:$N$29,'справка Н.Г.'!$M$31:$N$31)</c:f>
              <c:strCache>
                <c:ptCount val="6"/>
                <c:pt idx="0">
                  <c:v>Речевое развитие</c:v>
                </c:pt>
                <c:pt idx="1">
                  <c:v>Познавательное развитие</c:v>
                </c:pt>
                <c:pt idx="2">
                  <c:v>Социально-коммуникативное развитие</c:v>
                </c:pt>
                <c:pt idx="3">
                  <c:v>Художественное-эстетическое развитие</c:v>
                </c:pt>
                <c:pt idx="4">
                  <c:v>Физическое развитие</c:v>
                </c:pt>
                <c:pt idx="5">
                  <c:v>средний показатель</c:v>
                </c:pt>
              </c:strCache>
            </c:strRef>
          </c:cat>
          <c:val>
            <c:numRef>
              <c:f>('справка Н.Г.'!$T$16,'справка Н.Г.'!$T$19,'справка Н.Г.'!$T$20,'справка Н.Г.'!$T$24,'справка Н.Г.'!$T$29,'справка Н.Г.'!$T$31)</c:f>
              <c:numCache>
                <c:formatCode>0%</c:formatCode>
                <c:ptCount val="6"/>
                <c:pt idx="0">
                  <c:v>0.6785714285714286</c:v>
                </c:pt>
                <c:pt idx="1">
                  <c:v>0.6964285714285714</c:v>
                </c:pt>
                <c:pt idx="2">
                  <c:v>0.5982142857142857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D6-4BCA-8BB2-59053B447892}"/>
            </c:ext>
          </c:extLst>
        </c:ser>
        <c:ser>
          <c:idx val="1"/>
          <c:order val="1"/>
          <c:tx>
            <c:v>средний уровень</c:v>
          </c:tx>
          <c:spPr>
            <a:gradFill>
              <a:gsLst>
                <a:gs pos="0">
                  <a:srgbClr val="CCCCFF"/>
                </a:gs>
                <a:gs pos="17999">
                  <a:srgbClr val="99CCFF"/>
                </a:gs>
                <a:gs pos="36000">
                  <a:srgbClr val="9966FF"/>
                </a:gs>
                <a:gs pos="61000">
                  <a:srgbClr val="CC99FF"/>
                </a:gs>
                <a:gs pos="82001">
                  <a:srgbClr val="99CCFF"/>
                </a:gs>
                <a:gs pos="100000">
                  <a:srgbClr val="CCCCFF"/>
                </a:gs>
              </a:gsLst>
              <a:lin ang="189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('справка Н.Г.'!$M$16:$N$16,'справка Н.Г.'!$M$19:$N$19,'справка Н.Г.'!$M$20:$N$20,'справка Н.Г.'!$M$24:$N$24,'справка Н.Г.'!$M$29:$N$29,'справка Н.Г.'!$M$31:$N$31)</c:f>
              <c:strCache>
                <c:ptCount val="6"/>
                <c:pt idx="0">
                  <c:v>Речевое развитие</c:v>
                </c:pt>
                <c:pt idx="1">
                  <c:v>Познавательное развитие</c:v>
                </c:pt>
                <c:pt idx="2">
                  <c:v>Социально-коммуникативное развитие</c:v>
                </c:pt>
                <c:pt idx="3">
                  <c:v>Художественное-эстетическое развитие</c:v>
                </c:pt>
                <c:pt idx="4">
                  <c:v>Физическое развитие</c:v>
                </c:pt>
                <c:pt idx="5">
                  <c:v>средний показатель</c:v>
                </c:pt>
              </c:strCache>
            </c:strRef>
          </c:cat>
          <c:val>
            <c:numRef>
              <c:f>('справка Н.Г.'!$R$16,'справка Н.Г.'!$R$19,'справка Н.Г.'!$R$20,'справка Н.Г.'!$R$24,'справка Н.Г.'!$R$29,'справка Н.Г.'!$R$31)</c:f>
              <c:numCache>
                <c:formatCode>0%</c:formatCode>
                <c:ptCount val="6"/>
                <c:pt idx="0">
                  <c:v>0.3214285714285714</c:v>
                </c:pt>
                <c:pt idx="1">
                  <c:v>0.3035714285714286</c:v>
                </c:pt>
                <c:pt idx="2">
                  <c:v>0.4196428571428571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D6-4BCA-8BB2-59053B447892}"/>
            </c:ext>
          </c:extLst>
        </c:ser>
        <c:ser>
          <c:idx val="0"/>
          <c:order val="2"/>
          <c:tx>
            <c:v>высокий уровень</c:v>
          </c:tx>
          <c:spPr>
            <a:gradFill flip="none" rotWithShape="1"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18900000" scaled="1"/>
              <a:tileRect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('справка Н.Г.'!$M$16:$N$16,'справка Н.Г.'!$M$19:$N$19,'справка Н.Г.'!$M$20:$N$20,'справка Н.Г.'!$M$24:$N$24,'справка Н.Г.'!$M$29:$N$29,'справка Н.Г.'!$M$31:$N$31)</c:f>
              <c:strCache>
                <c:ptCount val="6"/>
                <c:pt idx="0">
                  <c:v>Речевое развитие</c:v>
                </c:pt>
                <c:pt idx="1">
                  <c:v>Познавательное развитие</c:v>
                </c:pt>
                <c:pt idx="2">
                  <c:v>Социально-коммуникативное развитие</c:v>
                </c:pt>
                <c:pt idx="3">
                  <c:v>Художественное-эстетическое развитие</c:v>
                </c:pt>
                <c:pt idx="4">
                  <c:v>Физическое развитие</c:v>
                </c:pt>
                <c:pt idx="5">
                  <c:v>средний показатель</c:v>
                </c:pt>
              </c:strCache>
            </c:strRef>
          </c:cat>
          <c:val>
            <c:numRef>
              <c:f>('справка Н.Г.'!$P$16,'справка Н.Г.'!$P$19,'справка Н.Г.'!$P$20,'справка Н.Г.'!$P$24,'справка Н.Г.'!$P$29,'справка Н.Г.'!$P$31)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0D6-4BCA-8BB2-59053B447892}"/>
            </c:ext>
          </c:extLst>
        </c:ser>
        <c:ser>
          <c:idx val="3"/>
          <c:order val="3"/>
          <c:tx>
            <c:v>качество образования</c:v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('справка Н.Г.'!$M$16:$N$16,'справка Н.Г.'!$M$19:$N$19,'справка Н.Г.'!$M$20:$N$20,'справка Н.Г.'!$M$24:$N$24,'справка Н.Г.'!$M$29:$N$29,'справка Н.Г.'!$M$31:$N$31)</c:f>
              <c:strCache>
                <c:ptCount val="6"/>
                <c:pt idx="0">
                  <c:v>Речевое развитие</c:v>
                </c:pt>
                <c:pt idx="1">
                  <c:v>Познавательное развитие</c:v>
                </c:pt>
                <c:pt idx="2">
                  <c:v>Социально-коммуникативное развитие</c:v>
                </c:pt>
                <c:pt idx="3">
                  <c:v>Художественное-эстетическое развитие</c:v>
                </c:pt>
                <c:pt idx="4">
                  <c:v>Физическое развитие</c:v>
                </c:pt>
                <c:pt idx="5">
                  <c:v>средний показатель</c:v>
                </c:pt>
              </c:strCache>
            </c:strRef>
          </c:cat>
          <c:val>
            <c:numRef>
              <c:f>('справка Н.Г.'!$V$16,'справка Н.Г.'!$V$19,'справка Н.Г.'!$V$20,'справка Н.Г.'!$V$24,'справка Н.Г.'!$V$29,'справка Н.Г.'!$V$31)</c:f>
              <c:numCache>
                <c:formatCode>0%</c:formatCode>
                <c:ptCount val="6"/>
                <c:pt idx="0">
                  <c:v>0.39285714285714285</c:v>
                </c:pt>
                <c:pt idx="1">
                  <c:v>0.3035714285714286</c:v>
                </c:pt>
                <c:pt idx="2">
                  <c:v>0.4196428571428571</c:v>
                </c:pt>
                <c:pt idx="3">
                  <c:v>0.34523809523809518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0D6-4BCA-8BB2-59053B447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6965792"/>
        <c:axId val="1866961440"/>
        <c:axId val="0"/>
      </c:bar3DChart>
      <c:catAx>
        <c:axId val="186696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840000"/>
          <a:lstStyle/>
          <a:p>
            <a:pPr>
              <a:defRPr sz="700"/>
            </a:pPr>
            <a:endParaRPr lang="ru-RU"/>
          </a:p>
        </c:txPr>
        <c:crossAx val="1866961440"/>
        <c:crosses val="autoZero"/>
        <c:auto val="1"/>
        <c:lblAlgn val="ctr"/>
        <c:lblOffset val="100"/>
        <c:noMultiLvlLbl val="0"/>
      </c:catAx>
      <c:valAx>
        <c:axId val="186696144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spPr>
          <a:noFill/>
        </c:spPr>
        <c:crossAx val="1866965792"/>
        <c:crosses val="autoZero"/>
        <c:crossBetween val="between"/>
        <c:majorUnit val="0.2"/>
        <c:minorUnit val="2.0000000000000011E-2"/>
      </c:valAx>
    </c:plotArea>
    <c:legend>
      <c:legendPos val="t"/>
      <c:layout>
        <c:manualLayout>
          <c:xMode val="edge"/>
          <c:yMode val="edge"/>
          <c:x val="3.9654199475065682E-2"/>
          <c:y val="2.7777777777779285E-2"/>
          <c:w val="0.92624715660543855"/>
          <c:h val="0.10277644262280759"/>
        </c:manualLayout>
      </c:layout>
      <c:overlay val="0"/>
    </c:legend>
    <c:plotVisOnly val="1"/>
    <c:dispBlanksAs val="gap"/>
    <c:showDLblsOverMax val="0"/>
  </c:chart>
  <c:spPr>
    <a:noFill/>
    <a:scene3d>
      <a:camera prst="orthographicFront"/>
      <a:lightRig rig="threePt" dir="t"/>
    </a:scene3d>
    <a:sp3d prstMaterial="dkEdge"/>
  </c:spPr>
  <c:printSettings>
    <c:headerFooter/>
    <c:pageMargins b="0.75000000000001366" l="0.70000000000000062" r="0.70000000000000062" t="0.75000000000001366" header="0.30000000000000032" footer="0.30000000000000032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40</xdr:row>
      <xdr:rowOff>149224</xdr:rowOff>
    </xdr:from>
    <xdr:to>
      <xdr:col>23</xdr:col>
      <xdr:colOff>128588</xdr:colOff>
      <xdr:row>78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33</xdr:row>
      <xdr:rowOff>0</xdr:rowOff>
    </xdr:from>
    <xdr:to>
      <xdr:col>13</xdr:col>
      <xdr:colOff>698500</xdr:colOff>
      <xdr:row>46</xdr:row>
      <xdr:rowOff>285750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33</xdr:row>
      <xdr:rowOff>0</xdr:rowOff>
    </xdr:from>
    <xdr:to>
      <xdr:col>26</xdr:col>
      <xdr:colOff>1365250</xdr:colOff>
      <xdr:row>47</xdr:row>
      <xdr:rowOff>0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33</xdr:row>
      <xdr:rowOff>-1</xdr:rowOff>
    </xdr:from>
    <xdr:to>
      <xdr:col>13</xdr:col>
      <xdr:colOff>0</xdr:colOff>
      <xdr:row>46</xdr:row>
      <xdr:rowOff>47624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6022069D-9063-4C82-BEF1-A951F62257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33</xdr:row>
      <xdr:rowOff>0</xdr:rowOff>
    </xdr:from>
    <xdr:to>
      <xdr:col>24</xdr:col>
      <xdr:colOff>857250</xdr:colOff>
      <xdr:row>46</xdr:row>
      <xdr:rowOff>23812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95707AE9-EB7E-47D1-8B4F-1947E082E9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33</xdr:row>
      <xdr:rowOff>-1</xdr:rowOff>
    </xdr:from>
    <xdr:to>
      <xdr:col>13</xdr:col>
      <xdr:colOff>0</xdr:colOff>
      <xdr:row>46</xdr:row>
      <xdr:rowOff>47624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33</xdr:row>
      <xdr:rowOff>0</xdr:rowOff>
    </xdr:from>
    <xdr:to>
      <xdr:col>24</xdr:col>
      <xdr:colOff>857250</xdr:colOff>
      <xdr:row>46</xdr:row>
      <xdr:rowOff>23812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view="pageBreakPreview" zoomScale="40" zoomScaleSheetLayoutView="40" workbookViewId="0">
      <selection activeCell="B2" sqref="B2"/>
    </sheetView>
  </sheetViews>
  <sheetFormatPr defaultRowHeight="12.75"/>
  <cols>
    <col min="1" max="1" width="7.42578125" customWidth="1"/>
    <col min="2" max="2" width="27" customWidth="1"/>
    <col min="3" max="3" width="10" bestFit="1" customWidth="1"/>
    <col min="6" max="6" width="12" customWidth="1"/>
    <col min="8" max="8" width="11.5703125" customWidth="1"/>
    <col min="10" max="10" width="11.7109375" customWidth="1"/>
    <col min="11" max="11" width="9.42578125" bestFit="1" customWidth="1"/>
    <col min="12" max="12" width="11.85546875" customWidth="1"/>
    <col min="17" max="17" width="9.42578125" bestFit="1" customWidth="1"/>
    <col min="18" max="18" width="12.5703125" customWidth="1"/>
    <col min="19" max="19" width="9.28515625" bestFit="1" customWidth="1"/>
    <col min="29" max="29" width="12.28515625" customWidth="1"/>
    <col min="30" max="30" width="9.7109375" customWidth="1"/>
    <col min="31" max="31" width="12.42578125" customWidth="1"/>
  </cols>
  <sheetData>
    <row r="1" spans="1:34" ht="24.75" customHeight="1">
      <c r="B1" s="716" t="s">
        <v>234</v>
      </c>
      <c r="C1" s="716"/>
      <c r="D1" s="716"/>
      <c r="E1" s="716"/>
      <c r="F1" s="716"/>
      <c r="G1" s="716"/>
      <c r="H1" s="716"/>
      <c r="I1" s="716"/>
      <c r="J1" s="716"/>
      <c r="K1" s="716"/>
      <c r="L1" s="716"/>
      <c r="M1" s="716"/>
      <c r="N1" s="716"/>
      <c r="O1" s="716"/>
      <c r="P1" s="716"/>
      <c r="Q1" s="716"/>
      <c r="R1" s="716"/>
      <c r="S1" s="716"/>
      <c r="T1" s="716"/>
      <c r="U1" s="716"/>
      <c r="V1" s="716"/>
      <c r="W1" s="716"/>
      <c r="X1" s="716"/>
      <c r="Y1" s="716"/>
      <c r="Z1" s="716"/>
      <c r="AA1" s="716"/>
      <c r="AB1" s="716"/>
      <c r="AC1" s="716"/>
      <c r="AD1" s="716"/>
    </row>
    <row r="5" spans="1:34" ht="15.75">
      <c r="A5" s="717" t="s">
        <v>27</v>
      </c>
      <c r="B5" s="717"/>
      <c r="C5" s="714" t="str">
        <f>'справка Н.Г.'!D4</f>
        <v>дети 3-4  лет жизни группы №1 общеразвивающей направленности</v>
      </c>
      <c r="D5" s="714"/>
      <c r="E5" s="714"/>
      <c r="F5" s="714"/>
      <c r="G5" s="714"/>
      <c r="H5" s="714"/>
      <c r="I5" s="714"/>
      <c r="J5" s="714"/>
      <c r="K5" s="714"/>
    </row>
    <row r="6" spans="1:34" ht="15.75">
      <c r="A6" s="1" t="s">
        <v>8</v>
      </c>
      <c r="B6" s="1"/>
      <c r="C6" s="715" t="str">
        <f>'справка Н.Г.'!D9</f>
        <v>Кузнецова  Ольга Яковлевна,</v>
      </c>
      <c r="D6" s="715"/>
      <c r="E6" s="715"/>
      <c r="F6" s="715"/>
      <c r="G6" s="715"/>
      <c r="H6" s="715"/>
      <c r="I6" s="715"/>
      <c r="J6" s="715"/>
      <c r="K6" s="715"/>
    </row>
    <row r="7" spans="1:34" ht="18.75">
      <c r="A7" s="1" t="s">
        <v>7</v>
      </c>
      <c r="B7" s="26" t="str">
        <f>'справка Н.Г.'!C5</f>
        <v>2022-2023</v>
      </c>
      <c r="C7" s="718"/>
      <c r="D7" s="719"/>
      <c r="E7" s="719"/>
      <c r="F7" s="719"/>
      <c r="G7" s="719"/>
    </row>
    <row r="8" spans="1:34" ht="15.75">
      <c r="A8" s="717"/>
      <c r="B8" s="717"/>
      <c r="C8" s="717"/>
      <c r="D8" s="717"/>
      <c r="E8" s="717"/>
      <c r="F8" s="717"/>
      <c r="G8" s="717"/>
      <c r="H8" s="717"/>
      <c r="I8" s="717"/>
      <c r="J8" s="717"/>
      <c r="K8" s="717"/>
      <c r="L8" s="717"/>
      <c r="M8" s="717"/>
      <c r="N8" s="717"/>
      <c r="O8" s="717"/>
      <c r="P8" s="717"/>
    </row>
    <row r="9" spans="1:34" ht="16.5" thickBot="1">
      <c r="A9" s="1"/>
    </row>
    <row r="10" spans="1:34" ht="44.25" customHeight="1" thickTop="1" thickBot="1">
      <c r="A10" s="725"/>
      <c r="B10" s="727" t="s">
        <v>1</v>
      </c>
      <c r="C10" s="720" t="s">
        <v>72</v>
      </c>
      <c r="D10" s="721"/>
      <c r="E10" s="720" t="s">
        <v>73</v>
      </c>
      <c r="F10" s="721"/>
      <c r="G10" s="720" t="s">
        <v>18</v>
      </c>
      <c r="H10" s="721"/>
      <c r="I10" s="720" t="s">
        <v>58</v>
      </c>
      <c r="J10" s="721"/>
      <c r="K10" s="722" t="s">
        <v>6</v>
      </c>
      <c r="L10" s="722"/>
      <c r="M10" s="720" t="s">
        <v>87</v>
      </c>
      <c r="N10" s="722"/>
      <c r="O10" s="720" t="s">
        <v>78</v>
      </c>
      <c r="P10" s="721"/>
      <c r="Q10" s="720" t="s">
        <v>22</v>
      </c>
      <c r="R10" s="721"/>
      <c r="S10" s="722" t="s">
        <v>70</v>
      </c>
      <c r="T10" s="722"/>
      <c r="U10" s="720" t="s">
        <v>92</v>
      </c>
      <c r="V10" s="721"/>
      <c r="W10" s="720" t="s">
        <v>59</v>
      </c>
      <c r="X10" s="721"/>
      <c r="Y10" s="720" t="s">
        <v>67</v>
      </c>
      <c r="Z10" s="721"/>
      <c r="AA10" s="722" t="s">
        <v>158</v>
      </c>
      <c r="AB10" s="722"/>
      <c r="AC10" s="720" t="s">
        <v>79</v>
      </c>
      <c r="AD10" s="721"/>
      <c r="AE10" s="722" t="s">
        <v>60</v>
      </c>
      <c r="AF10" s="722"/>
      <c r="AG10" s="712" t="s">
        <v>61</v>
      </c>
      <c r="AH10" s="713"/>
    </row>
    <row r="11" spans="1:34" ht="48.75" customHeight="1" thickBot="1">
      <c r="A11" s="726"/>
      <c r="B11" s="728"/>
      <c r="C11" s="27" t="s">
        <v>35</v>
      </c>
      <c r="D11" s="34" t="s">
        <v>36</v>
      </c>
      <c r="E11" s="27" t="s">
        <v>35</v>
      </c>
      <c r="F11" s="28" t="s">
        <v>62</v>
      </c>
      <c r="G11" s="27" t="s">
        <v>35</v>
      </c>
      <c r="H11" s="30" t="s">
        <v>36</v>
      </c>
      <c r="I11" s="29" t="s">
        <v>35</v>
      </c>
      <c r="J11" s="28" t="s">
        <v>36</v>
      </c>
      <c r="K11" s="29" t="s">
        <v>35</v>
      </c>
      <c r="L11" s="28" t="s">
        <v>36</v>
      </c>
      <c r="M11" s="27" t="s">
        <v>35</v>
      </c>
      <c r="N11" s="28" t="s">
        <v>36</v>
      </c>
      <c r="O11" s="27" t="s">
        <v>35</v>
      </c>
      <c r="P11" s="30" t="s">
        <v>36</v>
      </c>
      <c r="Q11" s="27" t="s">
        <v>35</v>
      </c>
      <c r="R11" s="30" t="s">
        <v>36</v>
      </c>
      <c r="S11" s="29" t="s">
        <v>35</v>
      </c>
      <c r="T11" s="28" t="s">
        <v>36</v>
      </c>
      <c r="U11" s="27" t="s">
        <v>35</v>
      </c>
      <c r="V11" s="30" t="s">
        <v>36</v>
      </c>
      <c r="W11" s="27" t="s">
        <v>35</v>
      </c>
      <c r="X11" s="30" t="s">
        <v>36</v>
      </c>
      <c r="Y11" s="27" t="s">
        <v>35</v>
      </c>
      <c r="Z11" s="30" t="s">
        <v>36</v>
      </c>
      <c r="AA11" s="29" t="s">
        <v>35</v>
      </c>
      <c r="AB11" s="28" t="s">
        <v>36</v>
      </c>
      <c r="AC11" s="27" t="s">
        <v>35</v>
      </c>
      <c r="AD11" s="30" t="s">
        <v>36</v>
      </c>
      <c r="AE11" s="29" t="s">
        <v>35</v>
      </c>
      <c r="AF11" s="28" t="s">
        <v>36</v>
      </c>
      <c r="AG11" s="452" t="s">
        <v>35</v>
      </c>
      <c r="AH11" s="458" t="s">
        <v>36</v>
      </c>
    </row>
    <row r="12" spans="1:34" ht="21.95" customHeight="1">
      <c r="A12" s="456">
        <v>1</v>
      </c>
      <c r="B12" s="447" t="str">
        <f>'реч. разв.'!B17</f>
        <v xml:space="preserve">А. Эмиль </v>
      </c>
      <c r="C12" s="22">
        <f>IF('реч. разв.'!M17="высокий",3,IF('реч. разв.'!M17= "средний",2,IF('реч. разв.'!M17= "низкий",1)))</f>
        <v>1</v>
      </c>
      <c r="D12" s="33">
        <f>IF('реч. разв.'!Q17="высокий",3,IF('реч. разв.'!Q17= "средний",2,IF('реч. разв.'!Q17= "низкий",1)))</f>
        <v>1</v>
      </c>
      <c r="E12" s="25">
        <f>IF('реч. разв.'!AB17="высокий",3,IF('реч. разв.'!AB17= "средний",2,IF('реч. разв.'!AB17= "низкий",1)))</f>
        <v>1</v>
      </c>
      <c r="F12" s="31">
        <f>IF('реч. разв.'!AF17="высокий",3,IF('реч. разв.'!AF17= "средний",2,IF('реч. разв.'!AF17= "низкий",1)))</f>
        <v>1</v>
      </c>
      <c r="G12" s="22">
        <f>IF(РЭМП!Y17="высокий",3,IF(РЭМП!Y17= "средний",2,IF(РЭМП!Y17= "низкий",1)))</f>
        <v>1</v>
      </c>
      <c r="H12" s="33">
        <f>IF(РЭМП!AC17="высокий",3,IF(РЭМП!AC17= "средний",2,IF(РЭМП!AC17= "низкий",1)))</f>
        <v>1</v>
      </c>
      <c r="I12" s="23">
        <f>IF(позн!V14="высокий",3,IF(позн!V14= "средний",2,IF(позн!V14= "низкий",1)))</f>
        <v>1</v>
      </c>
      <c r="J12" s="32">
        <f>IF(позн!Z14="высокий",3,IF(позн!Z14= "средний",2,IF(позн!Z14= "низкий",1)))</f>
        <v>1</v>
      </c>
      <c r="K12" s="24">
        <f>IF(' констр '!M14="высокий",3,IF(' констр '!M14= "средний",2,IF(' констр '!M14= "низкий",1)))</f>
        <v>1</v>
      </c>
      <c r="L12" s="31">
        <f>IF(' констр '!Q14="высокий",3,IF(' констр '!Q14= "средний",2,IF(' констр '!Q14= "низкий",1)))</f>
        <v>1</v>
      </c>
      <c r="M12" s="610">
        <f>IF(игра!Y16="высокий",3,IF(игра!Y16= "средний",2,IF(игра!Y16= "низкий",1)))</f>
        <v>1</v>
      </c>
      <c r="N12" s="611">
        <f>IF(игра!AC16="высокий",3,IF(игра!AC16= "средний",2,IF(игра!AC16= "низкий",1)))</f>
        <v>1</v>
      </c>
      <c r="O12" s="22">
        <f>IF('Труд,ОБЖ'!AB16="высокий",3,IF('Труд,ОБЖ'!AB16= "средний",2,IF('Труд,ОБЖ'!AB16= "низкий",1)))</f>
        <v>1</v>
      </c>
      <c r="P12" s="33">
        <f>IF('Труд,ОБЖ'!AF16="высокий",3,IF('Труд,ОБЖ'!AF16= "средний",2,IF('Труд,ОБЖ'!AF16= "низкий",1)))</f>
        <v>1</v>
      </c>
      <c r="Q12" s="22">
        <f>IF(ПБ!AE14="высокий",3,IF(ПБ!AE14= "средний",2,IF(ПБ!AE14= "низкий",1)))</f>
        <v>1</v>
      </c>
      <c r="R12" s="33">
        <f>IF(ПБ!AI14="высокий",3,IF(ПБ!AI14= "средний",2,IF(ПБ!AI14= "низкий",1)))</f>
        <v>1</v>
      </c>
      <c r="S12" s="24">
        <f>IF('Труд,ОБЖ'!M16="высокий",3,IF('Труд,ОБЖ'!M16= "средний",2,IF('Труд,ОБЖ'!M16= "низкий",1)))</f>
        <v>1</v>
      </c>
      <c r="T12" s="31">
        <f>IF('Труд,ОБЖ'!Q16="высокий",3,IF('Труд,ОБЖ'!Q16= "средний",2,IF('Труд,ОБЖ'!Q16= "низкий",1)))</f>
        <v>1</v>
      </c>
      <c r="U12" s="22">
        <f>IF(ИЗО!M14="высокий",3,IF(ИЗО!M14= "средний",2,IF(ИЗО!M14= "низкий",1)))</f>
        <v>1</v>
      </c>
      <c r="V12" s="33">
        <f>IF(ИЗО!Q14="высокий",3,IF(ИЗО!Q14= "средний",2,IF(ИЗО!Q14= "низкий",1)))</f>
        <v>1</v>
      </c>
      <c r="W12" s="22">
        <f>IF(ИЗО!Y14="высокий",3,IF(ИЗО!Y14= "средний",2,IF(ИЗО!Y14= "низкий",1)))</f>
        <v>1</v>
      </c>
      <c r="X12" s="33">
        <f>IF(ИЗО!AC14="высокий",3,IF(ИЗО!AC14= "средний",2,IF(ИЗО!AC14= "низкий",1)))</f>
        <v>1</v>
      </c>
      <c r="Y12" s="22">
        <f>IF(ИЗО!AK14="высокий",3,IF(ИЗО!AK14= "средний",2,IF(ИЗО!AK14= "низкий",1)))</f>
        <v>1</v>
      </c>
      <c r="Z12" s="33">
        <f>IF(ИЗО!AO14="высокий",3,IF(ИЗО!AO14= "средний",2,IF(ИЗО!AO14= "низкий",1)))</f>
        <v>1</v>
      </c>
      <c r="AA12" s="24">
        <f>IF(Здоровье!S13="высокий",3,IF(Здоровье!S13= "средний",2,IF(Здоровье!S13= "низкий",1)))</f>
        <v>1</v>
      </c>
      <c r="AB12" s="31">
        <f>IF(Здоровье!W13="высокий",3,IF(Здоровье!W13= "средний",2,IF(Здоровье!W13= "низкий",1)))</f>
        <v>1</v>
      </c>
      <c r="AC12" s="22">
        <f>IF(Музыка!V13="высокий",3,IF(Музыка!V13= "средний",2,IF(Музыка!V13= "низкий",1)))</f>
        <v>1</v>
      </c>
      <c r="AD12" s="33">
        <f>IF(Музыка!Z13="высокий",3,IF(Музыка!Z13= "средний",2,IF(Музыка!Z13= "низкий",1)))</f>
        <v>1</v>
      </c>
      <c r="AE12" s="24">
        <f>IF(ФИЗО!V13= "высокий",3,IF(ФИЗО!V13= "средний",2,IF(ФИЗО!V13= "низкий",1)))</f>
        <v>1</v>
      </c>
      <c r="AF12" s="31">
        <f>IF(ФИЗО!Z13="высокий",3,IF(ФИЗО!Z13= "средний",2,IF(ФИЗО!Z13= "низкий",1)))</f>
        <v>1</v>
      </c>
      <c r="AG12" s="573">
        <f>AVERAGE(C12,E12,G12,I12,K12,M12,O12,Q12,S12,U12,W12,Y12,AA12,AC12,AE12)</f>
        <v>1</v>
      </c>
      <c r="AH12" s="574">
        <f>AVERAGE(D12,F12,H12,J12,L12,N12,P12,R12,T12,V12,X12,Z12,AB12,AD12,AF12)</f>
        <v>1</v>
      </c>
    </row>
    <row r="13" spans="1:34" ht="21.95" customHeight="1">
      <c r="A13" s="456">
        <v>2</v>
      </c>
      <c r="B13" s="448" t="str">
        <f>'реч. разв.'!B18</f>
        <v xml:space="preserve">А. Эсма </v>
      </c>
      <c r="C13" s="22">
        <f>IF('реч. разв.'!M18="высокий",3,IF('реч. разв.'!M18= "средний",2,IF('реч. разв.'!M18= "низкий",1)))</f>
        <v>2</v>
      </c>
      <c r="D13" s="33">
        <f>IF('реч. разв.'!Q18="высокий",3,IF('реч. разв.'!Q18= "средний",2,IF('реч. разв.'!Q18= "низкий",1)))</f>
        <v>1</v>
      </c>
      <c r="E13" s="25">
        <f>IF('реч. разв.'!AB18="высокий",3,IF('реч. разв.'!AB18= "средний",2,IF('реч. разв.'!AB18= "низкий",1)))</f>
        <v>2</v>
      </c>
      <c r="F13" s="31">
        <f>IF('реч. разв.'!AF18="высокий",3,IF('реч. разв.'!AF18= "средний",2,IF('реч. разв.'!AF18= "низкий",1)))</f>
        <v>1</v>
      </c>
      <c r="G13" s="22">
        <f>IF(РЭМП!Y18="высокий",3,IF(РЭМП!Y18= "средний",2,IF(РЭМП!Y18= "низкий",1)))</f>
        <v>2</v>
      </c>
      <c r="H13" s="33">
        <f>IF(РЭМП!AC18="высокий",3,IF(РЭМП!AC18= "средний",2,IF(РЭМП!AC18= "низкий",1)))</f>
        <v>1</v>
      </c>
      <c r="I13" s="23">
        <f>IF(позн!V15="высокий",3,IF(позн!V15= "средний",2,IF(позн!V15= "низкий",1)))</f>
        <v>2</v>
      </c>
      <c r="J13" s="32">
        <f>IF(позн!Z15="высокий",3,IF(позн!Z15= "средний",2,IF(позн!Z15= "низкий",1)))</f>
        <v>1</v>
      </c>
      <c r="K13" s="24">
        <f>IF(' констр '!M15="высокий",3,IF(' констр '!M15= "средний",2,IF(' констр '!M15= "низкий",1)))</f>
        <v>2</v>
      </c>
      <c r="L13" s="31">
        <f>IF(' констр '!Q15="высокий",3,IF(' констр '!Q15= "средний",2,IF(' констр '!Q15= "низкий",1)))</f>
        <v>1</v>
      </c>
      <c r="M13" s="22">
        <f>IF(игра!Y17="высокий",3,IF(игра!Y17= "средний",2,IF(игра!Y17= "низкий",1)))</f>
        <v>2</v>
      </c>
      <c r="N13" s="33">
        <f>IF(игра!AC17="высокий",3,IF(игра!AC17= "средний",2,IF(игра!AC17= "низкий",1)))</f>
        <v>1</v>
      </c>
      <c r="O13" s="22">
        <f>IF('Труд,ОБЖ'!AB17="высокий",3,IF('Труд,ОБЖ'!AB17= "средний",2,IF('Труд,ОБЖ'!AB17= "низкий",1)))</f>
        <v>2</v>
      </c>
      <c r="P13" s="33">
        <f>IF('Труд,ОБЖ'!AF17="высокий",3,IF('Труд,ОБЖ'!AF17= "средний",2,IF('Труд,ОБЖ'!AF17= "низкий",1)))</f>
        <v>1</v>
      </c>
      <c r="Q13" s="22">
        <f>IF(ПБ!AE15="высокий",3,IF(ПБ!AE15= "средний",2,IF(ПБ!AE15= "низкий",1)))</f>
        <v>2</v>
      </c>
      <c r="R13" s="33">
        <f>IF(ПБ!AI15="высокий",3,IF(ПБ!AI15= "средний",2,IF(ПБ!AI15= "низкий",1)))</f>
        <v>1</v>
      </c>
      <c r="S13" s="24">
        <f>IF('Труд,ОБЖ'!M17="высокий",3,IF('Труд,ОБЖ'!M17= "средний",2,IF('Труд,ОБЖ'!M17= "низкий",1)))</f>
        <v>2</v>
      </c>
      <c r="T13" s="31">
        <f>IF('Труд,ОБЖ'!Q17="высокий",3,IF('Труд,ОБЖ'!Q17= "средний",2,IF('Труд,ОБЖ'!Q17= "низкий",1)))</f>
        <v>1</v>
      </c>
      <c r="U13" s="22">
        <f>IF(ИЗО!M15="высокий",3,IF(ИЗО!M15= "средний",2,IF(ИЗО!M15= "низкий",1)))</f>
        <v>2</v>
      </c>
      <c r="V13" s="33">
        <f>IF(ИЗО!Q15="высокий",3,IF(ИЗО!Q15= "средний",2,IF(ИЗО!Q15= "низкий",1)))</f>
        <v>1</v>
      </c>
      <c r="W13" s="22">
        <f>IF(ИЗО!Y15="высокий",3,IF(ИЗО!Y15= "средний",2,IF(ИЗО!Y15= "низкий",1)))</f>
        <v>2</v>
      </c>
      <c r="X13" s="33">
        <f>IF(ИЗО!AC15="высокий",3,IF(ИЗО!AC15= "средний",2,IF(ИЗО!AC15= "низкий",1)))</f>
        <v>1</v>
      </c>
      <c r="Y13" s="22">
        <f>IF(ИЗО!AK15="высокий",3,IF(ИЗО!AK15= "средний",2,IF(ИЗО!AK15= "низкий",1)))</f>
        <v>2</v>
      </c>
      <c r="Z13" s="33">
        <f>IF(ИЗО!AO15="высокий",3,IF(ИЗО!AO15= "средний",2,IF(ИЗО!AO15= "низкий",1)))</f>
        <v>1</v>
      </c>
      <c r="AA13" s="24">
        <f>IF(Здоровье!S14="высокий",3,IF(Здоровье!S14= "средний",2,IF(Здоровье!S14= "низкий",1)))</f>
        <v>2</v>
      </c>
      <c r="AB13" s="31">
        <f>IF(Здоровье!W14="высокий",3,IF(Здоровье!W14= "средний",2,IF(Здоровье!W14= "низкий",1)))</f>
        <v>1</v>
      </c>
      <c r="AC13" s="22">
        <f>IF(Музыка!V14="высокий",3,IF(Музыка!V14= "средний",2,IF(Музыка!V14= "низкий",1)))</f>
        <v>1</v>
      </c>
      <c r="AD13" s="33">
        <f>IF(Музыка!Z14="высокий",3,IF(Музыка!Z14= "средний",2,IF(Музыка!Z14= "низкий",1)))</f>
        <v>1</v>
      </c>
      <c r="AE13" s="24">
        <f>IF(ФИЗО!V14= "высокий",3,IF(ФИЗО!V14= "средний",2,IF(ФИЗО!V14= "низкий",1)))</f>
        <v>1</v>
      </c>
      <c r="AF13" s="31">
        <f>IF(ФИЗО!Z14="высокий",3,IF(ФИЗО!Z14= "средний",2,IF(ФИЗО!Z14= "низкий",1)))</f>
        <v>1</v>
      </c>
      <c r="AG13" s="575">
        <f>AVERAGE(C13,E13,G13,I13,K13,M13,O13,Q13,S13,U13,W13,Y13,AA13,AC13,AE13)</f>
        <v>1.8666666666666667</v>
      </c>
      <c r="AH13" s="576">
        <f>AVERAGE(D13,F13,H13,J13,L13,N13,P13,R13,T13,V13,X13,Z13,AB13,AD13,AF13)</f>
        <v>1</v>
      </c>
    </row>
    <row r="14" spans="1:34" ht="21.95" customHeight="1">
      <c r="A14" s="456">
        <v>3</v>
      </c>
      <c r="B14" s="448" t="str">
        <f>'реч. разв.'!B19</f>
        <v xml:space="preserve">Г. Элина </v>
      </c>
      <c r="C14" s="22">
        <f>IF('реч. разв.'!M19="высокий",3,IF('реч. разв.'!M19= "средний",2,IF('реч. разв.'!M19= "низкий",1)))</f>
        <v>1</v>
      </c>
      <c r="D14" s="33">
        <f>IF('реч. разв.'!Q19="высокий",3,IF('реч. разв.'!Q19= "средний",2,IF('реч. разв.'!Q19= "низкий",1)))</f>
        <v>1</v>
      </c>
      <c r="E14" s="25">
        <f>IF('реч. разв.'!AB19="высокий",3,IF('реч. разв.'!AB19= "средний",2,IF('реч. разв.'!AB19= "низкий",1)))</f>
        <v>1</v>
      </c>
      <c r="F14" s="31">
        <f>IF('реч. разв.'!AF19="высокий",3,IF('реч. разв.'!AF19= "средний",2,IF('реч. разв.'!AF19= "низкий",1)))</f>
        <v>1</v>
      </c>
      <c r="G14" s="22">
        <f>IF(РЭМП!Y19="высокий",3,IF(РЭМП!Y19= "средний",2,IF(РЭМП!Y19= "низкий",1)))</f>
        <v>1</v>
      </c>
      <c r="H14" s="33">
        <f>IF(РЭМП!AC19="высокий",3,IF(РЭМП!AC19= "средний",2,IF(РЭМП!AC19= "низкий",1)))</f>
        <v>1</v>
      </c>
      <c r="I14" s="23">
        <f>IF(позн!V16="высокий",3,IF(позн!V16= "средний",2,IF(позн!V16= "низкий",1)))</f>
        <v>1</v>
      </c>
      <c r="J14" s="32">
        <f>IF(позн!Z16="высокий",3,IF(позн!Z16= "средний",2,IF(позн!Z16= "низкий",1)))</f>
        <v>1</v>
      </c>
      <c r="K14" s="24">
        <f>IF(' констр '!M16="высокий",3,IF(' констр '!M16= "средний",2,IF(' констр '!M16= "низкий",1)))</f>
        <v>1</v>
      </c>
      <c r="L14" s="31">
        <f>IF(' констр '!Q16="высокий",3,IF(' констр '!Q16= "средний",2,IF(' констр '!Q16= "низкий",1)))</f>
        <v>1</v>
      </c>
      <c r="M14" s="22">
        <f>IF(игра!Y18="высокий",3,IF(игра!Y18= "средний",2,IF(игра!Y18= "низкий",1)))</f>
        <v>1</v>
      </c>
      <c r="N14" s="33">
        <f>IF(игра!AC18="высокий",3,IF(игра!AC18= "средний",2,IF(игра!AC18= "низкий",1)))</f>
        <v>1</v>
      </c>
      <c r="O14" s="22">
        <f>IF('Труд,ОБЖ'!AB18="высокий",3,IF('Труд,ОБЖ'!AB18= "средний",2,IF('Труд,ОБЖ'!AB18= "низкий",1)))</f>
        <v>1</v>
      </c>
      <c r="P14" s="33">
        <f>IF('Труд,ОБЖ'!AF18="высокий",3,IF('Труд,ОБЖ'!AF18= "средний",2,IF('Труд,ОБЖ'!AF18= "низкий",1)))</f>
        <v>1</v>
      </c>
      <c r="Q14" s="22">
        <f>IF(ПБ!AE16="высокий",3,IF(ПБ!AE16= "средний",2,IF(ПБ!AE16= "низкий",1)))</f>
        <v>1</v>
      </c>
      <c r="R14" s="33">
        <f>IF(ПБ!AI16="высокий",3,IF(ПБ!AI16= "средний",2,IF(ПБ!AI16= "низкий",1)))</f>
        <v>1</v>
      </c>
      <c r="S14" s="24">
        <f>IF('Труд,ОБЖ'!M18="высокий",3,IF('Труд,ОБЖ'!M18= "средний",2,IF('Труд,ОБЖ'!M18= "низкий",1)))</f>
        <v>1</v>
      </c>
      <c r="T14" s="31">
        <f>IF('Труд,ОБЖ'!Q18="высокий",3,IF('Труд,ОБЖ'!Q18= "средний",2,IF('Труд,ОБЖ'!Q18= "низкий",1)))</f>
        <v>1</v>
      </c>
      <c r="U14" s="22">
        <f>IF(ИЗО!M16="высокий",3,IF(ИЗО!M16= "средний",2,IF(ИЗО!M16= "низкий",1)))</f>
        <v>2</v>
      </c>
      <c r="V14" s="33">
        <f>IF(ИЗО!Q16="высокий",3,IF(ИЗО!Q16= "средний",2,IF(ИЗО!Q16= "низкий",1)))</f>
        <v>1</v>
      </c>
      <c r="W14" s="22">
        <f>IF(ИЗО!Y16="высокий",3,IF(ИЗО!Y16= "средний",2,IF(ИЗО!Y16= "низкий",1)))</f>
        <v>1</v>
      </c>
      <c r="X14" s="33">
        <f>IF(ИЗО!AC16="высокий",3,IF(ИЗО!AC16= "средний",2,IF(ИЗО!AC16= "низкий",1)))</f>
        <v>1</v>
      </c>
      <c r="Y14" s="22">
        <f>IF(ИЗО!AK16="высокий",3,IF(ИЗО!AK16= "средний",2,IF(ИЗО!AK16= "низкий",1)))</f>
        <v>1</v>
      </c>
      <c r="Z14" s="33">
        <f>IF(ИЗО!AO16="высокий",3,IF(ИЗО!AO16= "средний",2,IF(ИЗО!AO16= "низкий",1)))</f>
        <v>1</v>
      </c>
      <c r="AA14" s="24">
        <f>IF(Здоровье!S15="высокий",3,IF(Здоровье!S15= "средний",2,IF(Здоровье!S15= "низкий",1)))</f>
        <v>2</v>
      </c>
      <c r="AB14" s="31">
        <f>IF(Здоровье!W15="высокий",3,IF(Здоровье!W15= "средний",2,IF(Здоровье!W15= "низкий",1)))</f>
        <v>1</v>
      </c>
      <c r="AC14" s="22">
        <f>IF(Музыка!V15="высокий",3,IF(Музыка!V15= "средний",2,IF(Музыка!V15= "низкий",1)))</f>
        <v>1</v>
      </c>
      <c r="AD14" s="33">
        <f>IF(Музыка!Z15="высокий",3,IF(Музыка!Z15= "средний",2,IF(Музыка!Z15= "низкий",1)))</f>
        <v>1</v>
      </c>
      <c r="AE14" s="24">
        <f>IF(ФИЗО!V15= "высокий",3,IF(ФИЗО!V15= "средний",2,IF(ФИЗО!V15= "низкий",1)))</f>
        <v>1</v>
      </c>
      <c r="AF14" s="31">
        <f>IF(ФИЗО!Z15="высокий",3,IF(ФИЗО!Z15= "средний",2,IF(ФИЗО!Z15= "низкий",1)))</f>
        <v>1</v>
      </c>
      <c r="AG14" s="575">
        <f t="shared" ref="AG14:AG35" si="0">AVERAGE(C14,E14,G14,I14,K14,M14,O14,Q14,S14,U14,W14,Y14,AA14,AC14,AE14)</f>
        <v>1.1333333333333333</v>
      </c>
      <c r="AH14" s="576">
        <f t="shared" ref="AH14:AH35" si="1">AVERAGE(D14,F14,H14,J14,L14,N14,P14,R14,T14,V14,X14,Z14,AB14,AD14,AF14)</f>
        <v>1</v>
      </c>
    </row>
    <row r="15" spans="1:34" ht="21.95" customHeight="1">
      <c r="A15" s="456">
        <v>4</v>
      </c>
      <c r="B15" s="448" t="str">
        <f>'реч. разв.'!B20</f>
        <v>Г. Сафина</v>
      </c>
      <c r="C15" s="22">
        <f>IF('реч. разв.'!M20="высокий",3,IF('реч. разв.'!M20= "средний",2,IF('реч. разв.'!M20= "низкий",1)))</f>
        <v>2</v>
      </c>
      <c r="D15" s="33">
        <f>IF('реч. разв.'!Q20="высокий",3,IF('реч. разв.'!Q20= "средний",2,IF('реч. разв.'!Q20= "низкий",1)))</f>
        <v>1</v>
      </c>
      <c r="E15" s="25">
        <f>IF('реч. разв.'!AB20="высокий",3,IF('реч. разв.'!AB20= "средний",2,IF('реч. разв.'!AB20= "низкий",1)))</f>
        <v>1</v>
      </c>
      <c r="F15" s="31">
        <f>IF('реч. разв.'!AF20="высокий",3,IF('реч. разв.'!AF20= "средний",2,IF('реч. разв.'!AF20= "низкий",1)))</f>
        <v>1</v>
      </c>
      <c r="G15" s="22">
        <f>IF(РЭМП!Y20="высокий",3,IF(РЭМП!Y20= "средний",2,IF(РЭМП!Y20= "низкий",1)))</f>
        <v>2</v>
      </c>
      <c r="H15" s="33">
        <f>IF(РЭМП!AC20="высокий",3,IF(РЭМП!AC20= "средний",2,IF(РЭМП!AC20= "низкий",1)))</f>
        <v>1</v>
      </c>
      <c r="I15" s="23">
        <f>IF(позн!V17="высокий",3,IF(позн!V17= "средний",2,IF(позн!V17= "низкий",1)))</f>
        <v>1</v>
      </c>
      <c r="J15" s="32">
        <f>IF(позн!Z17="высокий",3,IF(позн!Z17= "средний",2,IF(позн!Z17= "низкий",1)))</f>
        <v>1</v>
      </c>
      <c r="K15" s="24">
        <f>IF(' констр '!M17="высокий",3,IF(' констр '!M17= "средний",2,IF(' констр '!M17= "низкий",1)))</f>
        <v>2</v>
      </c>
      <c r="L15" s="31">
        <f>IF(' констр '!Q17="высокий",3,IF(' констр '!Q17= "средний",2,IF(' констр '!Q17= "низкий",1)))</f>
        <v>1</v>
      </c>
      <c r="M15" s="22">
        <f>IF(игра!Y19="высокий",3,IF(игра!Y19= "средний",2,IF(игра!Y19= "низкий",1)))</f>
        <v>2</v>
      </c>
      <c r="N15" s="33">
        <f>IF(игра!AC19="высокий",3,IF(игра!AC19= "средний",2,IF(игра!AC19= "низкий",1)))</f>
        <v>1</v>
      </c>
      <c r="O15" s="22">
        <f>IF('Труд,ОБЖ'!AB19="высокий",3,IF('Труд,ОБЖ'!AB19= "средний",2,IF('Труд,ОБЖ'!AB19= "низкий",1)))</f>
        <v>2</v>
      </c>
      <c r="P15" s="33">
        <f>IF('Труд,ОБЖ'!AF19="высокий",3,IF('Труд,ОБЖ'!AF19= "средний",2,IF('Труд,ОБЖ'!AF19= "низкий",1)))</f>
        <v>1</v>
      </c>
      <c r="Q15" s="22">
        <f>IF(ПБ!AE17="высокий",3,IF(ПБ!AE17= "средний",2,IF(ПБ!AE17= "низкий",1)))</f>
        <v>1</v>
      </c>
      <c r="R15" s="33">
        <f>IF(ПБ!AI17="высокий",3,IF(ПБ!AI17= "средний",2,IF(ПБ!AI17= "низкий",1)))</f>
        <v>1</v>
      </c>
      <c r="S15" s="24">
        <f>IF('Труд,ОБЖ'!M19="высокий",3,IF('Труд,ОБЖ'!M19= "средний",2,IF('Труд,ОБЖ'!M19= "низкий",1)))</f>
        <v>2</v>
      </c>
      <c r="T15" s="31">
        <f>IF('Труд,ОБЖ'!Q19="высокий",3,IF('Труд,ОБЖ'!Q19= "средний",2,IF('Труд,ОБЖ'!Q19= "низкий",1)))</f>
        <v>1</v>
      </c>
      <c r="U15" s="22">
        <f>IF(ИЗО!M17="высокий",3,IF(ИЗО!M17= "средний",2,IF(ИЗО!M17= "низкий",1)))</f>
        <v>2</v>
      </c>
      <c r="V15" s="33">
        <f>IF(ИЗО!Q17="высокий",3,IF(ИЗО!Q17= "средний",2,IF(ИЗО!Q17= "низкий",1)))</f>
        <v>1</v>
      </c>
      <c r="W15" s="22">
        <f>IF(ИЗО!Y17="высокий",3,IF(ИЗО!Y17= "средний",2,IF(ИЗО!Y17= "низкий",1)))</f>
        <v>1</v>
      </c>
      <c r="X15" s="33">
        <f>IF(ИЗО!AC17="высокий",3,IF(ИЗО!AC17= "средний",2,IF(ИЗО!AC17= "низкий",1)))</f>
        <v>1</v>
      </c>
      <c r="Y15" s="22">
        <f>IF(ИЗО!AK17="высокий",3,IF(ИЗО!AK17= "средний",2,IF(ИЗО!AK17= "низкий",1)))</f>
        <v>1</v>
      </c>
      <c r="Z15" s="33">
        <f>IF(ИЗО!AO17="высокий",3,IF(ИЗО!AO17= "средний",2,IF(ИЗО!AO17= "низкий",1)))</f>
        <v>1</v>
      </c>
      <c r="AA15" s="24">
        <f>IF(Здоровье!S16="высокий",3,IF(Здоровье!S16= "средний",2,IF(Здоровье!S16= "низкий",1)))</f>
        <v>2</v>
      </c>
      <c r="AB15" s="31">
        <f>IF(Здоровье!W16="высокий",3,IF(Здоровье!W16= "средний",2,IF(Здоровье!W16= "низкий",1)))</f>
        <v>1</v>
      </c>
      <c r="AC15" s="22">
        <f>IF(Музыка!V16="высокий",3,IF(Музыка!V16= "средний",2,IF(Музыка!V16= "низкий",1)))</f>
        <v>1</v>
      </c>
      <c r="AD15" s="33">
        <f>IF(Музыка!Z16="высокий",3,IF(Музыка!Z16= "средний",2,IF(Музыка!Z16= "низкий",1)))</f>
        <v>1</v>
      </c>
      <c r="AE15" s="24">
        <f>IF(ФИЗО!V16= "высокий",3,IF(ФИЗО!V16= "средний",2,IF(ФИЗО!V16= "низкий",1)))</f>
        <v>1</v>
      </c>
      <c r="AF15" s="31">
        <f>IF(ФИЗО!Z16="высокий",3,IF(ФИЗО!Z16= "средний",2,IF(ФИЗО!Z16= "низкий",1)))</f>
        <v>1</v>
      </c>
      <c r="AG15" s="575">
        <f t="shared" si="0"/>
        <v>1.5333333333333334</v>
      </c>
      <c r="AH15" s="576">
        <f t="shared" si="1"/>
        <v>1</v>
      </c>
    </row>
    <row r="16" spans="1:34" ht="21.95" customHeight="1">
      <c r="A16" s="456">
        <v>5</v>
      </c>
      <c r="B16" s="448" t="str">
        <f>'реч. разв.'!B21</f>
        <v xml:space="preserve">Г. Эмилия </v>
      </c>
      <c r="C16" s="22">
        <f>IF('реч. разв.'!M21="высокий",3,IF('реч. разв.'!M21= "средний",2,IF('реч. разв.'!M21= "низкий",1)))</f>
        <v>1</v>
      </c>
      <c r="D16" s="33">
        <f>IF('реч. разв.'!Q21="высокий",3,IF('реч. разв.'!Q21= "средний",2,IF('реч. разв.'!Q21= "низкий",1)))</f>
        <v>1</v>
      </c>
      <c r="E16" s="25">
        <f>IF('реч. разв.'!AB21="высокий",3,IF('реч. разв.'!AB21= "средний",2,IF('реч. разв.'!AB21= "низкий",1)))</f>
        <v>1</v>
      </c>
      <c r="F16" s="31">
        <f>IF('реч. разв.'!AF21="высокий",3,IF('реч. разв.'!AF21= "средний",2,IF('реч. разв.'!AF21= "низкий",1)))</f>
        <v>1</v>
      </c>
      <c r="G16" s="22">
        <f>IF(РЭМП!Y21="высокий",3,IF(РЭМП!Y21= "средний",2,IF(РЭМП!Y21= "низкий",1)))</f>
        <v>1</v>
      </c>
      <c r="H16" s="33">
        <f>IF(РЭМП!AC21="высокий",3,IF(РЭМП!AC21= "средний",2,IF(РЭМП!AC21= "низкий",1)))</f>
        <v>1</v>
      </c>
      <c r="I16" s="23">
        <f>IF(позн!V18="высокий",3,IF(позн!V18= "средний",2,IF(позн!V18= "низкий",1)))</f>
        <v>2</v>
      </c>
      <c r="J16" s="32">
        <f>IF(позн!Z18="высокий",3,IF(позн!Z18= "средний",2,IF(позн!Z18= "низкий",1)))</f>
        <v>1</v>
      </c>
      <c r="K16" s="24">
        <f>IF(' констр '!M18="высокий",3,IF(' констр '!M18= "средний",2,IF(' констр '!M18= "низкий",1)))</f>
        <v>1</v>
      </c>
      <c r="L16" s="31">
        <f>IF(' констр '!Q18="высокий",3,IF(' констр '!Q18= "средний",2,IF(' констр '!Q18= "низкий",1)))</f>
        <v>1</v>
      </c>
      <c r="M16" s="22">
        <f>IF(игра!Y20="высокий",3,IF(игра!Y20= "средний",2,IF(игра!Y20= "низкий",1)))</f>
        <v>1</v>
      </c>
      <c r="N16" s="33">
        <f>IF(игра!AC20="высокий",3,IF(игра!AC20= "средний",2,IF(игра!AC20= "низкий",1)))</f>
        <v>1</v>
      </c>
      <c r="O16" s="22">
        <f>IF('Труд,ОБЖ'!AB20="высокий",3,IF('Труд,ОБЖ'!AB20= "средний",2,IF('Труд,ОБЖ'!AB20= "низкий",1)))</f>
        <v>1</v>
      </c>
      <c r="P16" s="33">
        <f>IF('Труд,ОБЖ'!AF20="высокий",3,IF('Труд,ОБЖ'!AF20= "средний",2,IF('Труд,ОБЖ'!AF20= "низкий",1)))</f>
        <v>1</v>
      </c>
      <c r="Q16" s="22">
        <f>IF(ПБ!AE18="высокий",3,IF(ПБ!AE18= "средний",2,IF(ПБ!AE18= "низкий",1)))</f>
        <v>1</v>
      </c>
      <c r="R16" s="33">
        <f>IF(ПБ!AI18="высокий",3,IF(ПБ!AI18= "средний",2,IF(ПБ!AI18= "низкий",1)))</f>
        <v>1</v>
      </c>
      <c r="S16" s="24">
        <f>IF('Труд,ОБЖ'!M20="высокий",3,IF('Труд,ОБЖ'!M20= "средний",2,IF('Труд,ОБЖ'!M20= "низкий",1)))</f>
        <v>2</v>
      </c>
      <c r="T16" s="31">
        <f>IF('Труд,ОБЖ'!Q20="высокий",3,IF('Труд,ОБЖ'!Q20= "средний",2,IF('Труд,ОБЖ'!Q20= "низкий",1)))</f>
        <v>1</v>
      </c>
      <c r="U16" s="22">
        <f>IF(ИЗО!M18="высокий",3,IF(ИЗО!M18= "средний",2,IF(ИЗО!M18= "низкий",1)))</f>
        <v>1</v>
      </c>
      <c r="V16" s="33">
        <f>IF(ИЗО!Q18="высокий",3,IF(ИЗО!Q18= "средний",2,IF(ИЗО!Q18= "низкий",1)))</f>
        <v>1</v>
      </c>
      <c r="W16" s="22">
        <f>IF(ИЗО!Y18="высокий",3,IF(ИЗО!Y18= "средний",2,IF(ИЗО!Y18= "низкий",1)))</f>
        <v>1</v>
      </c>
      <c r="X16" s="33">
        <f>IF(ИЗО!AC18="высокий",3,IF(ИЗО!AC18= "средний",2,IF(ИЗО!AC18= "низкий",1)))</f>
        <v>1</v>
      </c>
      <c r="Y16" s="22">
        <f>IF(ИЗО!AK18="высокий",3,IF(ИЗО!AK18= "средний",2,IF(ИЗО!AK18= "низкий",1)))</f>
        <v>1</v>
      </c>
      <c r="Z16" s="33">
        <f>IF(ИЗО!AO18="высокий",3,IF(ИЗО!AO18= "средний",2,IF(ИЗО!AO18= "низкий",1)))</f>
        <v>1</v>
      </c>
      <c r="AA16" s="24">
        <f>IF(Здоровье!S17="высокий",3,IF(Здоровье!S17= "средний",2,IF(Здоровье!S17= "низкий",1)))</f>
        <v>2</v>
      </c>
      <c r="AB16" s="31">
        <f>IF(Здоровье!W17="высокий",3,IF(Здоровье!W17= "средний",2,IF(Здоровье!W17= "низкий",1)))</f>
        <v>1</v>
      </c>
      <c r="AC16" s="22">
        <f>IF(Музыка!V17="высокий",3,IF(Музыка!V17= "средний",2,IF(Музыка!V17= "низкий",1)))</f>
        <v>1</v>
      </c>
      <c r="AD16" s="33">
        <f>IF(Музыка!Z17="высокий",3,IF(Музыка!Z17= "средний",2,IF(Музыка!Z17= "низкий",1)))</f>
        <v>1</v>
      </c>
      <c r="AE16" s="24">
        <f>IF(ФИЗО!V17= "высокий",3,IF(ФИЗО!V17= "средний",2,IF(ФИЗО!V17= "низкий",1)))</f>
        <v>1</v>
      </c>
      <c r="AF16" s="31">
        <f>IF(ФИЗО!Z17="высокий",3,IF(ФИЗО!Z17= "средний",2,IF(ФИЗО!Z17= "низкий",1)))</f>
        <v>1</v>
      </c>
      <c r="AG16" s="575">
        <f t="shared" si="0"/>
        <v>1.2</v>
      </c>
      <c r="AH16" s="576">
        <f t="shared" si="1"/>
        <v>1</v>
      </c>
    </row>
    <row r="17" spans="1:34" ht="21.95" customHeight="1">
      <c r="A17" s="456">
        <v>6</v>
      </c>
      <c r="B17" s="448" t="str">
        <f>'реч. разв.'!B22</f>
        <v xml:space="preserve">Г. Степан </v>
      </c>
      <c r="C17" s="22">
        <f>IF('реч. разв.'!M22="высокий",3,IF('реч. разв.'!M22= "средний",2,IF('реч. разв.'!M22= "низкий",1)))</f>
        <v>1</v>
      </c>
      <c r="D17" s="33">
        <f>IF('реч. разв.'!Q22="высокий",3,IF('реч. разв.'!Q22= "средний",2,IF('реч. разв.'!Q22= "низкий",1)))</f>
        <v>1</v>
      </c>
      <c r="E17" s="25">
        <f>IF('реч. разв.'!AB22="высокий",3,IF('реч. разв.'!AB22= "средний",2,IF('реч. разв.'!AB22= "низкий",1)))</f>
        <v>1</v>
      </c>
      <c r="F17" s="31">
        <f>IF('реч. разв.'!AF22="высокий",3,IF('реч. разв.'!AF22= "средний",2,IF('реч. разв.'!AF22= "низкий",1)))</f>
        <v>1</v>
      </c>
      <c r="G17" s="22">
        <f>IF(РЭМП!Y22="высокий",3,IF(РЭМП!Y22= "средний",2,IF(РЭМП!Y22= "низкий",1)))</f>
        <v>1</v>
      </c>
      <c r="H17" s="33">
        <f>IF(РЭМП!AC22="высокий",3,IF(РЭМП!AC22= "средний",2,IF(РЭМП!AC22= "низкий",1)))</f>
        <v>1</v>
      </c>
      <c r="I17" s="23">
        <f>IF(позн!V19="высокий",3,IF(позн!V19= "средний",2,IF(позн!V19= "низкий",1)))</f>
        <v>1</v>
      </c>
      <c r="J17" s="32">
        <f>IF(позн!Z19="высокий",3,IF(позн!Z19= "средний",2,IF(позн!Z19= "низкий",1)))</f>
        <v>1</v>
      </c>
      <c r="K17" s="24">
        <f>IF(' констр '!M19="высокий",3,IF(' констр '!M19= "средний",2,IF(' констр '!M19= "низкий",1)))</f>
        <v>1</v>
      </c>
      <c r="L17" s="31">
        <f>IF(' констр '!Q19="высокий",3,IF(' констр '!Q19= "средний",2,IF(' констр '!Q19= "низкий",1)))</f>
        <v>1</v>
      </c>
      <c r="M17" s="22">
        <f>IF(игра!Y21="высокий",3,IF(игра!Y21= "средний",2,IF(игра!Y21= "низкий",1)))</f>
        <v>1</v>
      </c>
      <c r="N17" s="33">
        <f>IF(игра!AC21="высокий",3,IF(игра!AC21= "средний",2,IF(игра!AC21= "низкий",1)))</f>
        <v>1</v>
      </c>
      <c r="O17" s="22">
        <f>IF('Труд,ОБЖ'!AB21="высокий",3,IF('Труд,ОБЖ'!AB21= "средний",2,IF('Труд,ОБЖ'!AB21= "низкий",1)))</f>
        <v>1</v>
      </c>
      <c r="P17" s="33">
        <f>IF('Труд,ОБЖ'!AF21="высокий",3,IF('Труд,ОБЖ'!AF21= "средний",2,IF('Труд,ОБЖ'!AF21= "низкий",1)))</f>
        <v>1</v>
      </c>
      <c r="Q17" s="22">
        <f>IF(ПБ!AE19="высокий",3,IF(ПБ!AE19= "средний",2,IF(ПБ!AE19= "низкий",1)))</f>
        <v>1</v>
      </c>
      <c r="R17" s="33">
        <f>IF(ПБ!AI19="высокий",3,IF(ПБ!AI19= "средний",2,IF(ПБ!AI19= "низкий",1)))</f>
        <v>1</v>
      </c>
      <c r="S17" s="24">
        <f>IF('Труд,ОБЖ'!M21="высокий",3,IF('Труд,ОБЖ'!M21= "средний",2,IF('Труд,ОБЖ'!M21= "низкий",1)))</f>
        <v>1</v>
      </c>
      <c r="T17" s="31">
        <f>IF('Труд,ОБЖ'!Q21="высокий",3,IF('Труд,ОБЖ'!Q21= "средний",2,IF('Труд,ОБЖ'!Q21= "низкий",1)))</f>
        <v>1</v>
      </c>
      <c r="U17" s="22">
        <f>IF(ИЗО!M19="высокий",3,IF(ИЗО!M19= "средний",2,IF(ИЗО!M19= "низкий",1)))</f>
        <v>1</v>
      </c>
      <c r="V17" s="33">
        <f>IF(ИЗО!Q19="высокий",3,IF(ИЗО!Q19= "средний",2,IF(ИЗО!Q19= "низкий",1)))</f>
        <v>1</v>
      </c>
      <c r="W17" s="22">
        <f>IF(ИЗО!Y19="высокий",3,IF(ИЗО!Y19= "средний",2,IF(ИЗО!Y19= "низкий",1)))</f>
        <v>1</v>
      </c>
      <c r="X17" s="33">
        <f>IF(ИЗО!AC19="высокий",3,IF(ИЗО!AC19= "средний",2,IF(ИЗО!AC19= "низкий",1)))</f>
        <v>1</v>
      </c>
      <c r="Y17" s="22">
        <f>IF(ИЗО!AK19="высокий",3,IF(ИЗО!AK19= "средний",2,IF(ИЗО!AK19= "низкий",1)))</f>
        <v>1</v>
      </c>
      <c r="Z17" s="33">
        <f>IF(ИЗО!AO19="высокий",3,IF(ИЗО!AO19= "средний",2,IF(ИЗО!AO19= "низкий",1)))</f>
        <v>1</v>
      </c>
      <c r="AA17" s="24">
        <f>IF(Здоровье!S18="высокий",3,IF(Здоровье!S18= "средний",2,IF(Здоровье!S18= "низкий",1)))</f>
        <v>1</v>
      </c>
      <c r="AB17" s="31">
        <f>IF(Здоровье!W18="высокий",3,IF(Здоровье!W18= "средний",2,IF(Здоровье!W18= "низкий",1)))</f>
        <v>1</v>
      </c>
      <c r="AC17" s="22">
        <f>IF(Музыка!V18="высокий",3,IF(Музыка!V18= "средний",2,IF(Музыка!V18= "низкий",1)))</f>
        <v>1</v>
      </c>
      <c r="AD17" s="33">
        <f>IF(Музыка!Z18="высокий",3,IF(Музыка!Z18= "средний",2,IF(Музыка!Z18= "низкий",1)))</f>
        <v>1</v>
      </c>
      <c r="AE17" s="24">
        <f>IF(ФИЗО!V18= "высокий",3,IF(ФИЗО!V18= "средний",2,IF(ФИЗО!V18= "низкий",1)))</f>
        <v>1</v>
      </c>
      <c r="AF17" s="31">
        <f>IF(ФИЗО!Z18="высокий",3,IF(ФИЗО!Z18= "средний",2,IF(ФИЗО!Z18= "низкий",1)))</f>
        <v>1</v>
      </c>
      <c r="AG17" s="575">
        <f t="shared" si="0"/>
        <v>1</v>
      </c>
      <c r="AH17" s="576">
        <f t="shared" si="1"/>
        <v>1</v>
      </c>
    </row>
    <row r="18" spans="1:34" ht="21.95" customHeight="1">
      <c r="A18" s="456">
        <v>7</v>
      </c>
      <c r="B18" s="448" t="str">
        <f>'реч. разв.'!B23</f>
        <v xml:space="preserve">Г. Надежда </v>
      </c>
      <c r="C18" s="22">
        <f>IF('реч. разв.'!M23="высокий",3,IF('реч. разв.'!M23= "средний",2,IF('реч. разв.'!M23= "низкий",1)))</f>
        <v>1</v>
      </c>
      <c r="D18" s="33">
        <f>IF('реч. разв.'!Q23="высокий",3,IF('реч. разв.'!Q23= "средний",2,IF('реч. разв.'!Q23= "низкий",1)))</f>
        <v>1</v>
      </c>
      <c r="E18" s="25">
        <f>IF('реч. разв.'!AB23="высокий",3,IF('реч. разв.'!AB23= "средний",2,IF('реч. разв.'!AB23= "низкий",1)))</f>
        <v>1</v>
      </c>
      <c r="F18" s="31">
        <f>IF('реч. разв.'!AF23="высокий",3,IF('реч. разв.'!AF23= "средний",2,IF('реч. разв.'!AF23= "низкий",1)))</f>
        <v>1</v>
      </c>
      <c r="G18" s="22">
        <f>IF(РЭМП!Y23="высокий",3,IF(РЭМП!Y23= "средний",2,IF(РЭМП!Y23= "низкий",1)))</f>
        <v>1</v>
      </c>
      <c r="H18" s="33">
        <f>IF(РЭМП!AC23="высокий",3,IF(РЭМП!AC23= "средний",2,IF(РЭМП!AC23= "низкий",1)))</f>
        <v>1</v>
      </c>
      <c r="I18" s="23">
        <f>IF(позн!V20="высокий",3,IF(позн!V20= "средний",2,IF(позн!V20= "низкий",1)))</f>
        <v>1</v>
      </c>
      <c r="J18" s="32">
        <f>IF(позн!Z20="высокий",3,IF(позн!Z20= "средний",2,IF(позн!Z20= "низкий",1)))</f>
        <v>1</v>
      </c>
      <c r="K18" s="24">
        <f>IF(' констр '!M20="высокий",3,IF(' констр '!M20= "средний",2,IF(' констр '!M20= "низкий",1)))</f>
        <v>1</v>
      </c>
      <c r="L18" s="31">
        <f>IF(' констр '!Q20="высокий",3,IF(' констр '!Q20= "средний",2,IF(' констр '!Q20= "низкий",1)))</f>
        <v>1</v>
      </c>
      <c r="M18" s="22">
        <f>IF(игра!Y22="высокий",3,IF(игра!Y22= "средний",2,IF(игра!Y22= "низкий",1)))</f>
        <v>1</v>
      </c>
      <c r="N18" s="33">
        <f>IF(игра!AC22="высокий",3,IF(игра!AC22= "средний",2,IF(игра!AC22= "низкий",1)))</f>
        <v>1</v>
      </c>
      <c r="O18" s="22">
        <f>IF('Труд,ОБЖ'!AB22="высокий",3,IF('Труд,ОБЖ'!AB22= "средний",2,IF('Труд,ОБЖ'!AB22= "низкий",1)))</f>
        <v>1</v>
      </c>
      <c r="P18" s="33">
        <f>IF('Труд,ОБЖ'!AF22="высокий",3,IF('Труд,ОБЖ'!AF22= "средний",2,IF('Труд,ОБЖ'!AF22= "низкий",1)))</f>
        <v>1</v>
      </c>
      <c r="Q18" s="22">
        <f>IF(ПБ!AE20="высокий",3,IF(ПБ!AE20= "средний",2,IF(ПБ!AE20= "низкий",1)))</f>
        <v>1</v>
      </c>
      <c r="R18" s="33">
        <f>IF(ПБ!AI20="высокий",3,IF(ПБ!AI20= "средний",2,IF(ПБ!AI20= "низкий",1)))</f>
        <v>1</v>
      </c>
      <c r="S18" s="24">
        <f>IF('Труд,ОБЖ'!M22="высокий",3,IF('Труд,ОБЖ'!M22= "средний",2,IF('Труд,ОБЖ'!M22= "низкий",1)))</f>
        <v>2</v>
      </c>
      <c r="T18" s="31">
        <f>IF('Труд,ОБЖ'!Q22="высокий",3,IF('Труд,ОБЖ'!Q22= "средний",2,IF('Труд,ОБЖ'!Q22= "низкий",1)))</f>
        <v>1</v>
      </c>
      <c r="U18" s="22">
        <f>IF(ИЗО!M20="высокий",3,IF(ИЗО!M20= "средний",2,IF(ИЗО!M20= "низкий",1)))</f>
        <v>1</v>
      </c>
      <c r="V18" s="33">
        <f>IF(ИЗО!Q20="высокий",3,IF(ИЗО!Q20= "средний",2,IF(ИЗО!Q20= "низкий",1)))</f>
        <v>1</v>
      </c>
      <c r="W18" s="22">
        <f>IF(ИЗО!Y20="высокий",3,IF(ИЗО!Y20= "средний",2,IF(ИЗО!Y20= "низкий",1)))</f>
        <v>1</v>
      </c>
      <c r="X18" s="33">
        <f>IF(ИЗО!AC20="высокий",3,IF(ИЗО!AC20= "средний",2,IF(ИЗО!AC20= "низкий",1)))</f>
        <v>1</v>
      </c>
      <c r="Y18" s="22">
        <f>IF(ИЗО!AK20="высокий",3,IF(ИЗО!AK20= "средний",2,IF(ИЗО!AK20= "низкий",1)))</f>
        <v>1</v>
      </c>
      <c r="Z18" s="33">
        <f>IF(ИЗО!AO20="высокий",3,IF(ИЗО!AO20= "средний",2,IF(ИЗО!AO20= "низкий",1)))</f>
        <v>1</v>
      </c>
      <c r="AA18" s="24">
        <f>IF(Здоровье!S19="высокий",3,IF(Здоровье!S19= "средний",2,IF(Здоровье!S19= "низкий",1)))</f>
        <v>1</v>
      </c>
      <c r="AB18" s="31">
        <f>IF(Здоровье!W19="высокий",3,IF(Здоровье!W19= "средний",2,IF(Здоровье!W19= "низкий",1)))</f>
        <v>1</v>
      </c>
      <c r="AC18" s="22">
        <f>IF(Музыка!V19="высокий",3,IF(Музыка!V19= "средний",2,IF(Музыка!V19= "низкий",1)))</f>
        <v>1</v>
      </c>
      <c r="AD18" s="33">
        <f>IF(Музыка!Z19="высокий",3,IF(Музыка!Z19= "средний",2,IF(Музыка!Z19= "низкий",1)))</f>
        <v>1</v>
      </c>
      <c r="AE18" s="24">
        <f>IF(ФИЗО!V19= "высокий",3,IF(ФИЗО!V19= "средний",2,IF(ФИЗО!V19= "низкий",1)))</f>
        <v>1</v>
      </c>
      <c r="AF18" s="31">
        <f>IF(ФИЗО!Z19="высокий",3,IF(ФИЗО!Z19= "средний",2,IF(ФИЗО!Z19= "низкий",1)))</f>
        <v>1</v>
      </c>
      <c r="AG18" s="575">
        <f t="shared" si="0"/>
        <v>1.0666666666666667</v>
      </c>
      <c r="AH18" s="576">
        <f t="shared" si="1"/>
        <v>1</v>
      </c>
    </row>
    <row r="19" spans="1:34" ht="21.95" customHeight="1">
      <c r="A19" s="456">
        <v>8</v>
      </c>
      <c r="B19" s="448" t="str">
        <f>'реч. разв.'!B24</f>
        <v xml:space="preserve">Д. Мохина </v>
      </c>
      <c r="C19" s="22">
        <f>IF('реч. разв.'!M24="высокий",3,IF('реч. разв.'!M24= "средний",2,IF('реч. разв.'!M24= "низкий",1)))</f>
        <v>2</v>
      </c>
      <c r="D19" s="33">
        <f>IF('реч. разв.'!Q24="высокий",3,IF('реч. разв.'!Q24= "средний",2,IF('реч. разв.'!Q24= "низкий",1)))</f>
        <v>1</v>
      </c>
      <c r="E19" s="25">
        <f>IF('реч. разв.'!AB24="высокий",3,IF('реч. разв.'!AB24= "средний",2,IF('реч. разв.'!AB24= "низкий",1)))</f>
        <v>2</v>
      </c>
      <c r="F19" s="31">
        <f>IF('реч. разв.'!AF24="высокий",3,IF('реч. разв.'!AF24= "средний",2,IF('реч. разв.'!AF24= "низкий",1)))</f>
        <v>1</v>
      </c>
      <c r="G19" s="22">
        <f>IF(РЭМП!Y24="высокий",3,IF(РЭМП!Y24= "средний",2,IF(РЭМП!Y24= "низкий",1)))</f>
        <v>1</v>
      </c>
      <c r="H19" s="33">
        <f>IF(РЭМП!AC24="высокий",3,IF(РЭМП!AC24= "средний",2,IF(РЭМП!AC24= "низкий",1)))</f>
        <v>1</v>
      </c>
      <c r="I19" s="23">
        <f>IF(позн!V21="высокий",3,IF(позн!V21= "средний",2,IF(позн!V21= "низкий",1)))</f>
        <v>2</v>
      </c>
      <c r="J19" s="32">
        <f>IF(позн!Z21="высокий",3,IF(позн!Z21= "средний",2,IF(позн!Z21= "низкий",1)))</f>
        <v>1</v>
      </c>
      <c r="K19" s="24">
        <f>IF(' констр '!M21="высокий",3,IF(' констр '!M21= "средний",2,IF(' констр '!M21= "низкий",1)))</f>
        <v>2</v>
      </c>
      <c r="L19" s="31">
        <f>IF(' констр '!Q21="высокий",3,IF(' констр '!Q21= "средний",2,IF(' констр '!Q21= "низкий",1)))</f>
        <v>1</v>
      </c>
      <c r="M19" s="22">
        <f>IF(игра!Y23="высокий",3,IF(игра!Y23= "средний",2,IF(игра!Y23= "низкий",1)))</f>
        <v>2</v>
      </c>
      <c r="N19" s="33">
        <f>IF(игра!AC23="высокий",3,IF(игра!AC23= "средний",2,IF(игра!AC23= "низкий",1)))</f>
        <v>1</v>
      </c>
      <c r="O19" s="22">
        <f>IF('Труд,ОБЖ'!AB23="высокий",3,IF('Труд,ОБЖ'!AB23= "средний",2,IF('Труд,ОБЖ'!AB23= "низкий",1)))</f>
        <v>1</v>
      </c>
      <c r="P19" s="33">
        <f>IF('Труд,ОБЖ'!AF23="высокий",3,IF('Труд,ОБЖ'!AF23= "средний",2,IF('Труд,ОБЖ'!AF23= "низкий",1)))</f>
        <v>1</v>
      </c>
      <c r="Q19" s="22">
        <f>IF(ПБ!AE21="высокий",3,IF(ПБ!AE21= "средний",2,IF(ПБ!AE21= "низкий",1)))</f>
        <v>1</v>
      </c>
      <c r="R19" s="33">
        <f>IF(ПБ!AI21="высокий",3,IF(ПБ!AI21= "средний",2,IF(ПБ!AI21= "низкий",1)))</f>
        <v>1</v>
      </c>
      <c r="S19" s="24">
        <f>IF('Труд,ОБЖ'!M23="высокий",3,IF('Труд,ОБЖ'!M23= "средний",2,IF('Труд,ОБЖ'!M23= "низкий",1)))</f>
        <v>2</v>
      </c>
      <c r="T19" s="31">
        <f>IF('Труд,ОБЖ'!Q23="высокий",3,IF('Труд,ОБЖ'!Q23= "средний",2,IF('Труд,ОБЖ'!Q23= "низкий",1)))</f>
        <v>1</v>
      </c>
      <c r="U19" s="22">
        <f>IF(ИЗО!M21="высокий",3,IF(ИЗО!M21= "средний",2,IF(ИЗО!M21= "низкий",1)))</f>
        <v>2</v>
      </c>
      <c r="V19" s="33">
        <f>IF(ИЗО!Q21="высокий",3,IF(ИЗО!Q21= "средний",2,IF(ИЗО!Q21= "низкий",1)))</f>
        <v>1</v>
      </c>
      <c r="W19" s="22">
        <f>IF(ИЗО!Y21="высокий",3,IF(ИЗО!Y21= "средний",2,IF(ИЗО!Y21= "низкий",1)))</f>
        <v>2</v>
      </c>
      <c r="X19" s="33">
        <f>IF(ИЗО!AC21="высокий",3,IF(ИЗО!AC21= "средний",2,IF(ИЗО!AC21= "низкий",1)))</f>
        <v>1</v>
      </c>
      <c r="Y19" s="22">
        <f>IF(ИЗО!AK21="высокий",3,IF(ИЗО!AK21= "средний",2,IF(ИЗО!AK21= "низкий",1)))</f>
        <v>2</v>
      </c>
      <c r="Z19" s="33">
        <f>IF(ИЗО!AO21="высокий",3,IF(ИЗО!AO21= "средний",2,IF(ИЗО!AO21= "низкий",1)))</f>
        <v>1</v>
      </c>
      <c r="AA19" s="24">
        <f>IF(Здоровье!S20="высокий",3,IF(Здоровье!S20= "средний",2,IF(Здоровье!S20= "низкий",1)))</f>
        <v>2</v>
      </c>
      <c r="AB19" s="31">
        <f>IF(Здоровье!W20="высокий",3,IF(Здоровье!W20= "средний",2,IF(Здоровье!W20= "низкий",1)))</f>
        <v>1</v>
      </c>
      <c r="AC19" s="22">
        <f>IF(Музыка!V20="высокий",3,IF(Музыка!V20= "средний",2,IF(Музыка!V20= "низкий",1)))</f>
        <v>1</v>
      </c>
      <c r="AD19" s="33">
        <f>IF(Музыка!Z20="высокий",3,IF(Музыка!Z20= "средний",2,IF(Музыка!Z20= "низкий",1)))</f>
        <v>1</v>
      </c>
      <c r="AE19" s="24">
        <f>IF(ФИЗО!V20= "высокий",3,IF(ФИЗО!V20= "средний",2,IF(ФИЗО!V20= "низкий",1)))</f>
        <v>1</v>
      </c>
      <c r="AF19" s="31">
        <f>IF(ФИЗО!Z20="высокий",3,IF(ФИЗО!Z20= "средний",2,IF(ФИЗО!Z20= "низкий",1)))</f>
        <v>1</v>
      </c>
      <c r="AG19" s="575">
        <f t="shared" si="0"/>
        <v>1.6666666666666667</v>
      </c>
      <c r="AH19" s="576">
        <f t="shared" si="1"/>
        <v>1</v>
      </c>
    </row>
    <row r="20" spans="1:34" ht="21.95" customHeight="1">
      <c r="A20" s="456">
        <v>9</v>
      </c>
      <c r="B20" s="448" t="str">
        <f>'реч. разв.'!B25</f>
        <v xml:space="preserve">Е. Платон </v>
      </c>
      <c r="C20" s="22">
        <f>IF('реч. разв.'!M25="высокий",3,IF('реч. разв.'!M25= "средний",2,IF('реч. разв.'!M25= "низкий",1)))</f>
        <v>1</v>
      </c>
      <c r="D20" s="33">
        <f>IF('реч. разв.'!Q25="высокий",3,IF('реч. разв.'!Q25= "средний",2,IF('реч. разв.'!Q25= "низкий",1)))</f>
        <v>1</v>
      </c>
      <c r="E20" s="25">
        <f>IF('реч. разв.'!AB25="высокий",3,IF('реч. разв.'!AB25= "средний",2,IF('реч. разв.'!AB25= "низкий",1)))</f>
        <v>1</v>
      </c>
      <c r="F20" s="31">
        <f>IF('реч. разв.'!AF25="высокий",3,IF('реч. разв.'!AF25= "средний",2,IF('реч. разв.'!AF25= "низкий",1)))</f>
        <v>1</v>
      </c>
      <c r="G20" s="22">
        <f>IF(РЭМП!Y25="высокий",3,IF(РЭМП!Y25= "средний",2,IF(РЭМП!Y25= "низкий",1)))</f>
        <v>1</v>
      </c>
      <c r="H20" s="33">
        <f>IF(РЭМП!AC25="высокий",3,IF(РЭМП!AC25= "средний",2,IF(РЭМП!AC25= "низкий",1)))</f>
        <v>1</v>
      </c>
      <c r="I20" s="23">
        <f>IF(позн!V22="высокий",3,IF(позн!V22= "средний",2,IF(позн!V22= "низкий",1)))</f>
        <v>1</v>
      </c>
      <c r="J20" s="32">
        <f>IF(позн!Z22="высокий",3,IF(позн!Z22= "средний",2,IF(позн!Z22= "низкий",1)))</f>
        <v>1</v>
      </c>
      <c r="K20" s="24">
        <f>IF(' констр '!M22="высокий",3,IF(' констр '!M22= "средний",2,IF(' констр '!M22= "низкий",1)))</f>
        <v>1</v>
      </c>
      <c r="L20" s="31">
        <f>IF(' констр '!Q22="высокий",3,IF(' констр '!Q22= "средний",2,IF(' констр '!Q22= "низкий",1)))</f>
        <v>1</v>
      </c>
      <c r="M20" s="22">
        <f>IF(игра!Y24="высокий",3,IF(игра!Y24= "средний",2,IF(игра!Y24= "низкий",1)))</f>
        <v>1</v>
      </c>
      <c r="N20" s="33">
        <f>IF(игра!AC24="высокий",3,IF(игра!AC24= "средний",2,IF(игра!AC24= "низкий",1)))</f>
        <v>1</v>
      </c>
      <c r="O20" s="22">
        <f>IF('Труд,ОБЖ'!AB24="высокий",3,IF('Труд,ОБЖ'!AB24= "средний",2,IF('Труд,ОБЖ'!AB24= "низкий",1)))</f>
        <v>1</v>
      </c>
      <c r="P20" s="33">
        <f>IF('Труд,ОБЖ'!AF24="высокий",3,IF('Труд,ОБЖ'!AF24= "средний",2,IF('Труд,ОБЖ'!AF24= "низкий",1)))</f>
        <v>1</v>
      </c>
      <c r="Q20" s="22">
        <f>IF(ПБ!AE22="высокий",3,IF(ПБ!AE22= "средний",2,IF(ПБ!AE22= "низкий",1)))</f>
        <v>1</v>
      </c>
      <c r="R20" s="33">
        <f>IF(ПБ!AI22="высокий",3,IF(ПБ!AI22= "средний",2,IF(ПБ!AI22= "низкий",1)))</f>
        <v>1</v>
      </c>
      <c r="S20" s="24">
        <f>IF('Труд,ОБЖ'!M24="высокий",3,IF('Труд,ОБЖ'!M24= "средний",2,IF('Труд,ОБЖ'!M24= "низкий",1)))</f>
        <v>1</v>
      </c>
      <c r="T20" s="31">
        <f>IF('Труд,ОБЖ'!Q24="высокий",3,IF('Труд,ОБЖ'!Q24= "средний",2,IF('Труд,ОБЖ'!Q24= "низкий",1)))</f>
        <v>1</v>
      </c>
      <c r="U20" s="22">
        <f>IF(ИЗО!M22="высокий",3,IF(ИЗО!M22= "средний",2,IF(ИЗО!M22= "низкий",1)))</f>
        <v>1</v>
      </c>
      <c r="V20" s="33">
        <f>IF(ИЗО!Q22="высокий",3,IF(ИЗО!Q22= "средний",2,IF(ИЗО!Q22= "низкий",1)))</f>
        <v>1</v>
      </c>
      <c r="W20" s="22">
        <f>IF(ИЗО!Y22="высокий",3,IF(ИЗО!Y22= "средний",2,IF(ИЗО!Y22= "низкий",1)))</f>
        <v>1</v>
      </c>
      <c r="X20" s="33">
        <f>IF(ИЗО!AC22="высокий",3,IF(ИЗО!AC22= "средний",2,IF(ИЗО!AC22= "низкий",1)))</f>
        <v>1</v>
      </c>
      <c r="Y20" s="22">
        <f>IF(ИЗО!AK22="высокий",3,IF(ИЗО!AK22= "средний",2,IF(ИЗО!AK22= "низкий",1)))</f>
        <v>1</v>
      </c>
      <c r="Z20" s="33">
        <f>IF(ИЗО!AO22="высокий",3,IF(ИЗО!AO22= "средний",2,IF(ИЗО!AO22= "низкий",1)))</f>
        <v>1</v>
      </c>
      <c r="AA20" s="24">
        <f>IF(Здоровье!S21="высокий",3,IF(Здоровье!S21= "средний",2,IF(Здоровье!S21= "низкий",1)))</f>
        <v>1</v>
      </c>
      <c r="AB20" s="31">
        <f>IF(Здоровье!W21="высокий",3,IF(Здоровье!W21= "средний",2,IF(Здоровье!W21= "низкий",1)))</f>
        <v>1</v>
      </c>
      <c r="AC20" s="22">
        <f>IF(Музыка!V21="высокий",3,IF(Музыка!V21= "средний",2,IF(Музыка!V21= "низкий",1)))</f>
        <v>1</v>
      </c>
      <c r="AD20" s="33">
        <f>IF(Музыка!Z21="высокий",3,IF(Музыка!Z21= "средний",2,IF(Музыка!Z21= "низкий",1)))</f>
        <v>1</v>
      </c>
      <c r="AE20" s="24">
        <f>IF(ФИЗО!V21= "высокий",3,IF(ФИЗО!V21= "средний",2,IF(ФИЗО!V21= "низкий",1)))</f>
        <v>1</v>
      </c>
      <c r="AF20" s="31">
        <f>IF(ФИЗО!Z21="высокий",3,IF(ФИЗО!Z21= "средний",2,IF(ФИЗО!Z21= "низкий",1)))</f>
        <v>1</v>
      </c>
      <c r="AG20" s="575">
        <f t="shared" si="0"/>
        <v>1</v>
      </c>
      <c r="AH20" s="576">
        <f t="shared" si="1"/>
        <v>1</v>
      </c>
    </row>
    <row r="21" spans="1:34" ht="21.95" customHeight="1">
      <c r="A21" s="456">
        <v>10</v>
      </c>
      <c r="B21" s="448" t="str">
        <f>'реч. разв.'!B26</f>
        <v xml:space="preserve">Е. Ульяна </v>
      </c>
      <c r="C21" s="22">
        <f>IF('реч. разв.'!M26="высокий",3,IF('реч. разв.'!M26= "средний",2,IF('реч. разв.'!M26= "низкий",1)))</f>
        <v>1</v>
      </c>
      <c r="D21" s="33">
        <f>IF('реч. разв.'!Q26="высокий",3,IF('реч. разв.'!Q26= "средний",2,IF('реч. разв.'!Q26= "низкий",1)))</f>
        <v>1</v>
      </c>
      <c r="E21" s="25">
        <f>IF('реч. разв.'!AB26="высокий",3,IF('реч. разв.'!AB26= "средний",2,IF('реч. разв.'!AB26= "низкий",1)))</f>
        <v>1</v>
      </c>
      <c r="F21" s="31">
        <f>IF('реч. разв.'!AF26="высокий",3,IF('реч. разв.'!AF26= "средний",2,IF('реч. разв.'!AF26= "низкий",1)))</f>
        <v>1</v>
      </c>
      <c r="G21" s="22">
        <f>IF(РЭМП!Y26="высокий",3,IF(РЭМП!Y26= "средний",2,IF(РЭМП!Y26= "низкий",1)))</f>
        <v>1</v>
      </c>
      <c r="H21" s="33">
        <f>IF(РЭМП!AC26="высокий",3,IF(РЭМП!AC26= "средний",2,IF(РЭМП!AC26= "низкий",1)))</f>
        <v>1</v>
      </c>
      <c r="I21" s="23">
        <f>IF(позн!V23="высокий",3,IF(позн!V23= "средний",2,IF(позн!V23= "низкий",1)))</f>
        <v>1</v>
      </c>
      <c r="J21" s="32">
        <f>IF(позн!Z23="высокий",3,IF(позн!Z23= "средний",2,IF(позн!Z23= "низкий",1)))</f>
        <v>1</v>
      </c>
      <c r="K21" s="24">
        <f>IF(' констр '!M23="высокий",3,IF(' констр '!M23= "средний",2,IF(' констр '!M23= "низкий",1)))</f>
        <v>1</v>
      </c>
      <c r="L21" s="31">
        <f>IF(' констр '!Q23="высокий",3,IF(' констр '!Q23= "средний",2,IF(' констр '!Q23= "низкий",1)))</f>
        <v>1</v>
      </c>
      <c r="M21" s="22">
        <f>IF(игра!Y25="высокий",3,IF(игра!Y25= "средний",2,IF(игра!Y25= "низкий",1)))</f>
        <v>2</v>
      </c>
      <c r="N21" s="33">
        <f>IF(игра!AC25="высокий",3,IF(игра!AC25= "средний",2,IF(игра!AC25= "низкий",1)))</f>
        <v>1</v>
      </c>
      <c r="O21" s="22">
        <f>IF('Труд,ОБЖ'!AB25="высокий",3,IF('Труд,ОБЖ'!AB25= "средний",2,IF('Труд,ОБЖ'!AB25= "низкий",1)))</f>
        <v>1</v>
      </c>
      <c r="P21" s="33">
        <f>IF('Труд,ОБЖ'!AF25="высокий",3,IF('Труд,ОБЖ'!AF25= "средний",2,IF('Труд,ОБЖ'!AF25= "низкий",1)))</f>
        <v>1</v>
      </c>
      <c r="Q21" s="22">
        <f>IF(ПБ!AE23="высокий",3,IF(ПБ!AE23= "средний",2,IF(ПБ!AE23= "низкий",1)))</f>
        <v>1</v>
      </c>
      <c r="R21" s="33">
        <f>IF(ПБ!AI23="высокий",3,IF(ПБ!AI23= "средний",2,IF(ПБ!AI23= "низкий",1)))</f>
        <v>1</v>
      </c>
      <c r="S21" s="24">
        <f>IF('Труд,ОБЖ'!M25="высокий",3,IF('Труд,ОБЖ'!M25= "средний",2,IF('Труд,ОБЖ'!M25= "низкий",1)))</f>
        <v>2</v>
      </c>
      <c r="T21" s="31">
        <f>IF('Труд,ОБЖ'!Q25="высокий",3,IF('Труд,ОБЖ'!Q25= "средний",2,IF('Труд,ОБЖ'!Q25= "низкий",1)))</f>
        <v>1</v>
      </c>
      <c r="U21" s="22">
        <f>IF(ИЗО!M23="высокий",3,IF(ИЗО!M23= "средний",2,IF(ИЗО!M23= "низкий",1)))</f>
        <v>2</v>
      </c>
      <c r="V21" s="33">
        <f>IF(ИЗО!Q23="высокий",3,IF(ИЗО!Q23= "средний",2,IF(ИЗО!Q23= "низкий",1)))</f>
        <v>1</v>
      </c>
      <c r="W21" s="22">
        <f>IF(ИЗО!Y23="высокий",3,IF(ИЗО!Y23= "средний",2,IF(ИЗО!Y23= "низкий",1)))</f>
        <v>1</v>
      </c>
      <c r="X21" s="33">
        <f>IF(ИЗО!AC23="высокий",3,IF(ИЗО!AC23= "средний",2,IF(ИЗО!AC23= "низкий",1)))</f>
        <v>1</v>
      </c>
      <c r="Y21" s="22">
        <f>IF(ИЗО!AK23="высокий",3,IF(ИЗО!AK23= "средний",2,IF(ИЗО!AK23= "низкий",1)))</f>
        <v>1</v>
      </c>
      <c r="Z21" s="33">
        <f>IF(ИЗО!AO23="высокий",3,IF(ИЗО!AO23= "средний",2,IF(ИЗО!AO23= "низкий",1)))</f>
        <v>1</v>
      </c>
      <c r="AA21" s="24">
        <f>IF(Здоровье!S22="высокий",3,IF(Здоровье!S22= "средний",2,IF(Здоровье!S22= "низкий",1)))</f>
        <v>2</v>
      </c>
      <c r="AB21" s="31">
        <f>IF(Здоровье!W22="высокий",3,IF(Здоровье!W22= "средний",2,IF(Здоровье!W22= "низкий",1)))</f>
        <v>1</v>
      </c>
      <c r="AC21" s="22">
        <f>IF(Музыка!V22="высокий",3,IF(Музыка!V22= "средний",2,IF(Музыка!V22= "низкий",1)))</f>
        <v>1</v>
      </c>
      <c r="AD21" s="33">
        <f>IF(Музыка!Z22="высокий",3,IF(Музыка!Z22= "средний",2,IF(Музыка!Z22= "низкий",1)))</f>
        <v>1</v>
      </c>
      <c r="AE21" s="24">
        <f>IF(ФИЗО!V22= "высокий",3,IF(ФИЗО!V22= "средний",2,IF(ФИЗО!V22= "низкий",1)))</f>
        <v>1</v>
      </c>
      <c r="AF21" s="31">
        <f>IF(ФИЗО!Z22="высокий",3,IF(ФИЗО!Z22= "средний",2,IF(ФИЗО!Z22= "низкий",1)))</f>
        <v>1</v>
      </c>
      <c r="AG21" s="575">
        <f t="shared" si="0"/>
        <v>1.2666666666666666</v>
      </c>
      <c r="AH21" s="576">
        <f t="shared" si="1"/>
        <v>1</v>
      </c>
    </row>
    <row r="22" spans="1:34" ht="21.95" customHeight="1">
      <c r="A22" s="456">
        <v>11</v>
      </c>
      <c r="B22" s="448" t="str">
        <f>'реч. разв.'!B27</f>
        <v xml:space="preserve">И.  Аиша </v>
      </c>
      <c r="C22" s="22">
        <f>IF('реч. разв.'!M27="высокий",3,IF('реч. разв.'!M27= "средний",2,IF('реч. разв.'!M27= "низкий",1)))</f>
        <v>2</v>
      </c>
      <c r="D22" s="33">
        <f>IF('реч. разв.'!Q27="высокий",3,IF('реч. разв.'!Q27= "средний",2,IF('реч. разв.'!Q27= "низкий",1)))</f>
        <v>1</v>
      </c>
      <c r="E22" s="25">
        <f>IF('реч. разв.'!AB27="высокий",3,IF('реч. разв.'!AB27= "средний",2,IF('реч. разв.'!AB27= "низкий",1)))</f>
        <v>1</v>
      </c>
      <c r="F22" s="31">
        <f>IF('реч. разв.'!AF27="высокий",3,IF('реч. разв.'!AF27= "средний",2,IF('реч. разв.'!AF27= "низкий",1)))</f>
        <v>1</v>
      </c>
      <c r="G22" s="22">
        <f>IF(РЭМП!Y27="высокий",3,IF(РЭМП!Y27= "средний",2,IF(РЭМП!Y27= "низкий",1)))</f>
        <v>2</v>
      </c>
      <c r="H22" s="33">
        <f>IF(РЭМП!AC27="высокий",3,IF(РЭМП!AC27= "средний",2,IF(РЭМП!AC27= "низкий",1)))</f>
        <v>1</v>
      </c>
      <c r="I22" s="23">
        <f>IF(позн!V24="высокий",3,IF(позн!V24= "средний",2,IF(позн!V24= "низкий",1)))</f>
        <v>1</v>
      </c>
      <c r="J22" s="32">
        <f>IF(позн!Z24="высокий",3,IF(позн!Z24= "средний",2,IF(позн!Z24= "низкий",1)))</f>
        <v>1</v>
      </c>
      <c r="K22" s="24">
        <f>IF(' констр '!M24="высокий",3,IF(' констр '!M24= "средний",2,IF(' констр '!M24= "низкий",1)))</f>
        <v>1</v>
      </c>
      <c r="L22" s="31">
        <f>IF(' констр '!Q24="высокий",3,IF(' констр '!Q24= "средний",2,IF(' констр '!Q24= "низкий",1)))</f>
        <v>1</v>
      </c>
      <c r="M22" s="22">
        <f>IF(игра!Y26="высокий",3,IF(игра!Y26= "средний",2,IF(игра!Y26= "низкий",1)))</f>
        <v>1</v>
      </c>
      <c r="N22" s="33">
        <f>IF(игра!AC26="высокий",3,IF(игра!AC26= "средний",2,IF(игра!AC26= "низкий",1)))</f>
        <v>1</v>
      </c>
      <c r="O22" s="22">
        <f>IF('Труд,ОБЖ'!AB26="высокий",3,IF('Труд,ОБЖ'!AB26= "средний",2,IF('Труд,ОБЖ'!AB26= "низкий",1)))</f>
        <v>2</v>
      </c>
      <c r="P22" s="33">
        <f>IF('Труд,ОБЖ'!AF26="высокий",3,IF('Труд,ОБЖ'!AF26= "средний",2,IF('Труд,ОБЖ'!AF26= "низкий",1)))</f>
        <v>1</v>
      </c>
      <c r="Q22" s="22">
        <f>IF(ПБ!AE24="высокий",3,IF(ПБ!AE24= "средний",2,IF(ПБ!AE24= "низкий",1)))</f>
        <v>1</v>
      </c>
      <c r="R22" s="33">
        <f>IF(ПБ!AI24="высокий",3,IF(ПБ!AI24= "средний",2,IF(ПБ!AI24= "низкий",1)))</f>
        <v>1</v>
      </c>
      <c r="S22" s="24">
        <f>IF('Труд,ОБЖ'!M26="высокий",3,IF('Труд,ОБЖ'!M26= "средний",2,IF('Труд,ОБЖ'!M26= "низкий",1)))</f>
        <v>2</v>
      </c>
      <c r="T22" s="31">
        <f>IF('Труд,ОБЖ'!Q26="высокий",3,IF('Труд,ОБЖ'!Q26= "средний",2,IF('Труд,ОБЖ'!Q26= "низкий",1)))</f>
        <v>1</v>
      </c>
      <c r="U22" s="22">
        <f>IF(ИЗО!M24="высокий",3,IF(ИЗО!M24= "средний",2,IF(ИЗО!M24= "низкий",1)))</f>
        <v>1</v>
      </c>
      <c r="V22" s="33">
        <f>IF(ИЗО!Q24="высокий",3,IF(ИЗО!Q24= "средний",2,IF(ИЗО!Q24= "низкий",1)))</f>
        <v>1</v>
      </c>
      <c r="W22" s="22">
        <f>IF(ИЗО!Y24="высокий",3,IF(ИЗО!Y24= "средний",2,IF(ИЗО!Y24= "низкий",1)))</f>
        <v>1</v>
      </c>
      <c r="X22" s="33">
        <f>IF(ИЗО!AC24="высокий",3,IF(ИЗО!AC24= "средний",2,IF(ИЗО!AC24= "низкий",1)))</f>
        <v>1</v>
      </c>
      <c r="Y22" s="22">
        <f>IF(ИЗО!AK24="высокий",3,IF(ИЗО!AK24= "средний",2,IF(ИЗО!AK24= "низкий",1)))</f>
        <v>1</v>
      </c>
      <c r="Z22" s="33">
        <f>IF(ИЗО!AO24="высокий",3,IF(ИЗО!AO24= "средний",2,IF(ИЗО!AO24= "низкий",1)))</f>
        <v>1</v>
      </c>
      <c r="AA22" s="24">
        <f>IF(Здоровье!S23="высокий",3,IF(Здоровье!S23= "средний",2,IF(Здоровье!S23= "низкий",1)))</f>
        <v>1</v>
      </c>
      <c r="AB22" s="31">
        <f>IF(Здоровье!W23="высокий",3,IF(Здоровье!W23= "средний",2,IF(Здоровье!W23= "низкий",1)))</f>
        <v>1</v>
      </c>
      <c r="AC22" s="22">
        <f>IF(Музыка!V23="высокий",3,IF(Музыка!V23= "средний",2,IF(Музыка!V23= "низкий",1)))</f>
        <v>1</v>
      </c>
      <c r="AD22" s="33">
        <f>IF(Музыка!Z23="высокий",3,IF(Музыка!Z23= "средний",2,IF(Музыка!Z23= "низкий",1)))</f>
        <v>1</v>
      </c>
      <c r="AE22" s="24">
        <f>IF(ФИЗО!V23= "высокий",3,IF(ФИЗО!V23= "средний",2,IF(ФИЗО!V23= "низкий",1)))</f>
        <v>1</v>
      </c>
      <c r="AF22" s="31">
        <f>IF(ФИЗО!Z23="высокий",3,IF(ФИЗО!Z23= "средний",2,IF(ФИЗО!Z23= "низкий",1)))</f>
        <v>1</v>
      </c>
      <c r="AG22" s="575">
        <f t="shared" si="0"/>
        <v>1.2666666666666666</v>
      </c>
      <c r="AH22" s="576">
        <f t="shared" si="1"/>
        <v>1</v>
      </c>
    </row>
    <row r="23" spans="1:34" ht="21.95" customHeight="1">
      <c r="A23" s="456">
        <v>12</v>
      </c>
      <c r="B23" s="448" t="str">
        <f>'реч. разв.'!B28</f>
        <v xml:space="preserve">К. Зумурия </v>
      </c>
      <c r="C23" s="22">
        <f>IF('реч. разв.'!M28="высокий",3,IF('реч. разв.'!M28= "средний",2,IF('реч. разв.'!M28= "низкий",1)))</f>
        <v>1</v>
      </c>
      <c r="D23" s="33">
        <f>IF('реч. разв.'!Q28="высокий",3,IF('реч. разв.'!Q28= "средний",2,IF('реч. разв.'!Q28= "низкий",1)))</f>
        <v>1</v>
      </c>
      <c r="E23" s="25">
        <f>IF('реч. разв.'!AB28="высокий",3,IF('реч. разв.'!AB28= "средний",2,IF('реч. разв.'!AB28= "низкий",1)))</f>
        <v>1</v>
      </c>
      <c r="F23" s="31">
        <f>IF('реч. разв.'!AF28="высокий",3,IF('реч. разв.'!AF28= "средний",2,IF('реч. разв.'!AF28= "низкий",1)))</f>
        <v>1</v>
      </c>
      <c r="G23" s="22">
        <f>IF(РЭМП!Y28="высокий",3,IF(РЭМП!Y28= "средний",2,IF(РЭМП!Y28= "низкий",1)))</f>
        <v>1</v>
      </c>
      <c r="H23" s="33">
        <f>IF(РЭМП!AC28="высокий",3,IF(РЭМП!AC28= "средний",2,IF(РЭМП!AC28= "низкий",1)))</f>
        <v>1</v>
      </c>
      <c r="I23" s="23">
        <f>IF(позн!V25="высокий",3,IF(позн!V25= "средний",2,IF(позн!V25= "низкий",1)))</f>
        <v>1</v>
      </c>
      <c r="J23" s="32">
        <f>IF(позн!Z25="высокий",3,IF(позн!Z25= "средний",2,IF(позн!Z25= "низкий",1)))</f>
        <v>1</v>
      </c>
      <c r="K23" s="24">
        <f>IF(' констр '!M25="высокий",3,IF(' констр '!M25= "средний",2,IF(' констр '!M25= "низкий",1)))</f>
        <v>1</v>
      </c>
      <c r="L23" s="31">
        <f>IF(' констр '!Q25="высокий",3,IF(' констр '!Q25= "средний",2,IF(' констр '!Q25= "низкий",1)))</f>
        <v>1</v>
      </c>
      <c r="M23" s="22">
        <f>IF(игра!Y27="высокий",3,IF(игра!Y27= "средний",2,IF(игра!Y27= "низкий",1)))</f>
        <v>1</v>
      </c>
      <c r="N23" s="33">
        <f>IF(игра!AC27="высокий",3,IF(игра!AC27= "средний",2,IF(игра!AC27= "низкий",1)))</f>
        <v>1</v>
      </c>
      <c r="O23" s="22">
        <f>IF('Труд,ОБЖ'!AB27="высокий",3,IF('Труд,ОБЖ'!AB27= "средний",2,IF('Труд,ОБЖ'!AB27= "низкий",1)))</f>
        <v>2</v>
      </c>
      <c r="P23" s="33">
        <f>IF('Труд,ОБЖ'!AF27="высокий",3,IF('Труд,ОБЖ'!AF27= "средний",2,IF('Труд,ОБЖ'!AF27= "низкий",1)))</f>
        <v>1</v>
      </c>
      <c r="Q23" s="22">
        <f>IF(ПБ!AE25="высокий",3,IF(ПБ!AE25= "средний",2,IF(ПБ!AE25= "низкий",1)))</f>
        <v>1</v>
      </c>
      <c r="R23" s="33">
        <f>IF(ПБ!AI25="высокий",3,IF(ПБ!AI25= "средний",2,IF(ПБ!AI25= "низкий",1)))</f>
        <v>1</v>
      </c>
      <c r="S23" s="24">
        <f>IF('Труд,ОБЖ'!M27="высокий",3,IF('Труд,ОБЖ'!M27= "средний",2,IF('Труд,ОБЖ'!M27= "низкий",1)))</f>
        <v>2</v>
      </c>
      <c r="T23" s="31">
        <f>IF('Труд,ОБЖ'!Q27="высокий",3,IF('Труд,ОБЖ'!Q27= "средний",2,IF('Труд,ОБЖ'!Q27= "низкий",1)))</f>
        <v>1</v>
      </c>
      <c r="U23" s="22">
        <f>IF(ИЗО!M25="высокий",3,IF(ИЗО!M25= "средний",2,IF(ИЗО!M25= "низкий",1)))</f>
        <v>1</v>
      </c>
      <c r="V23" s="33">
        <f>IF(ИЗО!Q25="высокий",3,IF(ИЗО!Q25= "средний",2,IF(ИЗО!Q25= "низкий",1)))</f>
        <v>1</v>
      </c>
      <c r="W23" s="22">
        <f>IF(ИЗО!Y25="высокий",3,IF(ИЗО!Y25= "средний",2,IF(ИЗО!Y25= "низкий",1)))</f>
        <v>1</v>
      </c>
      <c r="X23" s="33">
        <f>IF(ИЗО!AC25="высокий",3,IF(ИЗО!AC25= "средний",2,IF(ИЗО!AC25= "низкий",1)))</f>
        <v>1</v>
      </c>
      <c r="Y23" s="22">
        <f>IF(ИЗО!AK25="высокий",3,IF(ИЗО!AK25= "средний",2,IF(ИЗО!AK25= "низкий",1)))</f>
        <v>1</v>
      </c>
      <c r="Z23" s="33">
        <f>IF(ИЗО!AO25="высокий",3,IF(ИЗО!AO25= "средний",2,IF(ИЗО!AO25= "низкий",1)))</f>
        <v>1</v>
      </c>
      <c r="AA23" s="24">
        <f>IF(Здоровье!S24="высокий",3,IF(Здоровье!S24= "средний",2,IF(Здоровье!S24= "низкий",1)))</f>
        <v>2</v>
      </c>
      <c r="AB23" s="31">
        <f>IF(Здоровье!W24="высокий",3,IF(Здоровье!W24= "средний",2,IF(Здоровье!W24= "низкий",1)))</f>
        <v>1</v>
      </c>
      <c r="AC23" s="22">
        <f>IF(Музыка!V24="высокий",3,IF(Музыка!V24= "средний",2,IF(Музыка!V24= "низкий",1)))</f>
        <v>1</v>
      </c>
      <c r="AD23" s="33">
        <f>IF(Музыка!Z24="высокий",3,IF(Музыка!Z24= "средний",2,IF(Музыка!Z24= "низкий",1)))</f>
        <v>1</v>
      </c>
      <c r="AE23" s="24">
        <f>IF(ФИЗО!V24= "высокий",3,IF(ФИЗО!V24= "средний",2,IF(ФИЗО!V24= "низкий",1)))</f>
        <v>1</v>
      </c>
      <c r="AF23" s="31">
        <f>IF(ФИЗО!Z24="высокий",3,IF(ФИЗО!Z24= "средний",2,IF(ФИЗО!Z24= "низкий",1)))</f>
        <v>1</v>
      </c>
      <c r="AG23" s="575">
        <f t="shared" si="0"/>
        <v>1.2</v>
      </c>
      <c r="AH23" s="576">
        <f t="shared" si="1"/>
        <v>1</v>
      </c>
    </row>
    <row r="24" spans="1:34" ht="21.95" customHeight="1">
      <c r="A24" s="456">
        <v>13</v>
      </c>
      <c r="B24" s="448" t="str">
        <f>'реч. разв.'!B29</f>
        <v xml:space="preserve">К. Амалия </v>
      </c>
      <c r="C24" s="22">
        <f>IF('реч. разв.'!M29="высокий",3,IF('реч. разв.'!M29= "средний",2,IF('реч. разв.'!M29= "низкий",1)))</f>
        <v>1</v>
      </c>
      <c r="D24" s="33">
        <f>IF('реч. разв.'!Q29="высокий",3,IF('реч. разв.'!Q29= "средний",2,IF('реч. разв.'!Q29= "низкий",1)))</f>
        <v>1</v>
      </c>
      <c r="E24" s="25">
        <f>IF('реч. разв.'!AB29="высокий",3,IF('реч. разв.'!AB29= "средний",2,IF('реч. разв.'!AB29= "низкий",1)))</f>
        <v>1</v>
      </c>
      <c r="F24" s="31">
        <f>IF('реч. разв.'!AF29="высокий",3,IF('реч. разв.'!AF29= "средний",2,IF('реч. разв.'!AF29= "низкий",1)))</f>
        <v>1</v>
      </c>
      <c r="G24" s="22">
        <f>IF(РЭМП!Y29="высокий",3,IF(РЭМП!Y29= "средний",2,IF(РЭМП!Y29= "низкий",1)))</f>
        <v>1</v>
      </c>
      <c r="H24" s="33">
        <f>IF(РЭМП!AC29="высокий",3,IF(РЭМП!AC29= "средний",2,IF(РЭМП!AC29= "низкий",1)))</f>
        <v>1</v>
      </c>
      <c r="I24" s="23">
        <f>IF(позн!V26="высокий",3,IF(позн!V26= "средний",2,IF(позн!V26= "низкий",1)))</f>
        <v>1</v>
      </c>
      <c r="J24" s="32">
        <f>IF(позн!Z26="высокий",3,IF(позн!Z26= "средний",2,IF(позн!Z26= "низкий",1)))</f>
        <v>1</v>
      </c>
      <c r="K24" s="24">
        <f>IF(' констр '!M26="высокий",3,IF(' констр '!M26= "средний",2,IF(' констр '!M26= "низкий",1)))</f>
        <v>1</v>
      </c>
      <c r="L24" s="31">
        <f>IF(' констр '!Q26="высокий",3,IF(' констр '!Q26= "средний",2,IF(' констр '!Q26= "низкий",1)))</f>
        <v>1</v>
      </c>
      <c r="M24" s="22">
        <f>IF(игра!Y28="высокий",3,IF(игра!Y28= "средний",2,IF(игра!Y28= "низкий",1)))</f>
        <v>1</v>
      </c>
      <c r="N24" s="33">
        <f>IF(игра!AC28="высокий",3,IF(игра!AC28= "средний",2,IF(игра!AC28= "низкий",1)))</f>
        <v>1</v>
      </c>
      <c r="O24" s="22">
        <f>IF('Труд,ОБЖ'!AB28="высокий",3,IF('Труд,ОБЖ'!AB28= "средний",2,IF('Труд,ОБЖ'!AB28= "низкий",1)))</f>
        <v>2</v>
      </c>
      <c r="P24" s="33">
        <f>IF('Труд,ОБЖ'!AF28="высокий",3,IF('Труд,ОБЖ'!AF28= "средний",2,IF('Труд,ОБЖ'!AF28= "низкий",1)))</f>
        <v>1</v>
      </c>
      <c r="Q24" s="22">
        <f>IF(ПБ!AE26="высокий",3,IF(ПБ!AE26= "средний",2,IF(ПБ!AE26= "низкий",1)))</f>
        <v>1</v>
      </c>
      <c r="R24" s="33">
        <f>IF(ПБ!AI26="высокий",3,IF(ПБ!AI26= "средний",2,IF(ПБ!AI26= "низкий",1)))</f>
        <v>1</v>
      </c>
      <c r="S24" s="24">
        <f>IF('Труд,ОБЖ'!M28="высокий",3,IF('Труд,ОБЖ'!M28= "средний",2,IF('Труд,ОБЖ'!M28= "низкий",1)))</f>
        <v>2</v>
      </c>
      <c r="T24" s="31">
        <f>IF('Труд,ОБЖ'!Q28="высокий",3,IF('Труд,ОБЖ'!Q28= "средний",2,IF('Труд,ОБЖ'!Q28= "низкий",1)))</f>
        <v>1</v>
      </c>
      <c r="U24" s="22">
        <f>IF(ИЗО!M26="высокий",3,IF(ИЗО!M26= "средний",2,IF(ИЗО!M26= "низкий",1)))</f>
        <v>2</v>
      </c>
      <c r="V24" s="33">
        <f>IF(ИЗО!Q26="высокий",3,IF(ИЗО!Q26= "средний",2,IF(ИЗО!Q26= "низкий",1)))</f>
        <v>1</v>
      </c>
      <c r="W24" s="22">
        <f>IF(ИЗО!Y26="высокий",3,IF(ИЗО!Y26= "средний",2,IF(ИЗО!Y26= "низкий",1)))</f>
        <v>1</v>
      </c>
      <c r="X24" s="33">
        <f>IF(ИЗО!AC26="высокий",3,IF(ИЗО!AC26= "средний",2,IF(ИЗО!AC26= "низкий",1)))</f>
        <v>1</v>
      </c>
      <c r="Y24" s="22">
        <f>IF(ИЗО!AK26="высокий",3,IF(ИЗО!AK26= "средний",2,IF(ИЗО!AK26= "низкий",1)))</f>
        <v>1</v>
      </c>
      <c r="Z24" s="33">
        <f>IF(ИЗО!AO26="высокий",3,IF(ИЗО!AO26= "средний",2,IF(ИЗО!AO26= "низкий",1)))</f>
        <v>1</v>
      </c>
      <c r="AA24" s="24">
        <f>IF(Здоровье!S25="высокий",3,IF(Здоровье!S25= "средний",2,IF(Здоровье!S25= "низкий",1)))</f>
        <v>1</v>
      </c>
      <c r="AB24" s="31">
        <f>IF(Здоровье!W25="высокий",3,IF(Здоровье!W25= "средний",2,IF(Здоровье!W25= "низкий",1)))</f>
        <v>1</v>
      </c>
      <c r="AC24" s="22">
        <f>IF(Музыка!V25="высокий",3,IF(Музыка!V25= "средний",2,IF(Музыка!V25= "низкий",1)))</f>
        <v>1</v>
      </c>
      <c r="AD24" s="33">
        <f>IF(Музыка!Z25="высокий",3,IF(Музыка!Z25= "средний",2,IF(Музыка!Z25= "низкий",1)))</f>
        <v>1</v>
      </c>
      <c r="AE24" s="24">
        <f>IF(ФИЗО!V25= "высокий",3,IF(ФИЗО!V25= "средний",2,IF(ФИЗО!V25= "низкий",1)))</f>
        <v>1</v>
      </c>
      <c r="AF24" s="31">
        <f>IF(ФИЗО!Z25="высокий",3,IF(ФИЗО!Z25= "средний",2,IF(ФИЗО!Z25= "низкий",1)))</f>
        <v>1</v>
      </c>
      <c r="AG24" s="575">
        <f t="shared" si="0"/>
        <v>1.2</v>
      </c>
      <c r="AH24" s="576">
        <f t="shared" si="1"/>
        <v>1</v>
      </c>
    </row>
    <row r="25" spans="1:34" ht="21.95" customHeight="1">
      <c r="A25" s="456">
        <v>14</v>
      </c>
      <c r="B25" s="448" t="str">
        <f>'реч. разв.'!B30</f>
        <v>К. Алексей</v>
      </c>
      <c r="C25" s="22">
        <f>IF('реч. разв.'!M30="высокий",3,IF('реч. разв.'!M30= "средний",2,IF('реч. разв.'!M30= "низкий",1)))</f>
        <v>1</v>
      </c>
      <c r="D25" s="33">
        <f>IF('реч. разв.'!Q30="высокий",3,IF('реч. разв.'!Q30= "средний",2,IF('реч. разв.'!Q30= "низкий",1)))</f>
        <v>1</v>
      </c>
      <c r="E25" s="25">
        <f>IF('реч. разв.'!AB30="высокий",3,IF('реч. разв.'!AB30= "средний",2,IF('реч. разв.'!AB30= "низкий",1)))</f>
        <v>1</v>
      </c>
      <c r="F25" s="31">
        <f>IF('реч. разв.'!AF30="высокий",3,IF('реч. разв.'!AF30= "средний",2,IF('реч. разв.'!AF30= "низкий",1)))</f>
        <v>1</v>
      </c>
      <c r="G25" s="22">
        <f>IF(РЭМП!Y30="высокий",3,IF(РЭМП!Y30= "средний",2,IF(РЭМП!Y30= "низкий",1)))</f>
        <v>1</v>
      </c>
      <c r="H25" s="33">
        <f>IF(РЭМП!AC30="высокий",3,IF(РЭМП!AC30= "средний",2,IF(РЭМП!AC30= "низкий",1)))</f>
        <v>1</v>
      </c>
      <c r="I25" s="23">
        <f>IF(позн!V27="высокий",3,IF(позн!V27= "средний",2,IF(позн!V27= "низкий",1)))</f>
        <v>1</v>
      </c>
      <c r="J25" s="32">
        <f>IF(позн!Z27="высокий",3,IF(позн!Z27= "средний",2,IF(позн!Z27= "низкий",1)))</f>
        <v>1</v>
      </c>
      <c r="K25" s="24">
        <f>IF(' констр '!M27="высокий",3,IF(' констр '!M27= "средний",2,IF(' констр '!M27= "низкий",1)))</f>
        <v>1</v>
      </c>
      <c r="L25" s="31">
        <f>IF(' констр '!Q27="высокий",3,IF(' констр '!Q27= "средний",2,IF(' констр '!Q27= "низкий",1)))</f>
        <v>1</v>
      </c>
      <c r="M25" s="22">
        <f>IF(игра!Y29="высокий",3,IF(игра!Y29= "средний",2,IF(игра!Y29= "низкий",1)))</f>
        <v>2</v>
      </c>
      <c r="N25" s="33">
        <f>IF(игра!AC29="высокий",3,IF(игра!AC29= "средний",2,IF(игра!AC29= "низкий",1)))</f>
        <v>1</v>
      </c>
      <c r="O25" s="22">
        <f>IF('Труд,ОБЖ'!AB29="высокий",3,IF('Труд,ОБЖ'!AB29= "средний",2,IF('Труд,ОБЖ'!AB29= "низкий",1)))</f>
        <v>1</v>
      </c>
      <c r="P25" s="33">
        <f>IF('Труд,ОБЖ'!AF29="высокий",3,IF('Труд,ОБЖ'!AF29= "средний",2,IF('Труд,ОБЖ'!AF29= "низкий",1)))</f>
        <v>1</v>
      </c>
      <c r="Q25" s="22">
        <f>IF(ПБ!AE27="высокий",3,IF(ПБ!AE27= "средний",2,IF(ПБ!AE27= "низкий",1)))</f>
        <v>1</v>
      </c>
      <c r="R25" s="33">
        <f>IF(ПБ!AI27="высокий",3,IF(ПБ!AI27= "средний",2,IF(ПБ!AI27= "низкий",1)))</f>
        <v>1</v>
      </c>
      <c r="S25" s="24">
        <f>IF('Труд,ОБЖ'!M29="высокий",3,IF('Труд,ОБЖ'!M29= "средний",2,IF('Труд,ОБЖ'!M29= "низкий",1)))</f>
        <v>2</v>
      </c>
      <c r="T25" s="31">
        <f>IF('Труд,ОБЖ'!Q29="высокий",3,IF('Труд,ОБЖ'!Q29= "средний",2,IF('Труд,ОБЖ'!Q29= "низкий",1)))</f>
        <v>1</v>
      </c>
      <c r="U25" s="22">
        <f>IF(ИЗО!M27="высокий",3,IF(ИЗО!M27= "средний",2,IF(ИЗО!M27= "низкий",1)))</f>
        <v>1</v>
      </c>
      <c r="V25" s="33">
        <f>IF(ИЗО!Q27="высокий",3,IF(ИЗО!Q27= "средний",2,IF(ИЗО!Q27= "низкий",1)))</f>
        <v>1</v>
      </c>
      <c r="W25" s="22">
        <f>IF(ИЗО!Y27="высокий",3,IF(ИЗО!Y27= "средний",2,IF(ИЗО!Y27= "низкий",1)))</f>
        <v>1</v>
      </c>
      <c r="X25" s="33">
        <f>IF(ИЗО!AC27="высокий",3,IF(ИЗО!AC27= "средний",2,IF(ИЗО!AC27= "низкий",1)))</f>
        <v>1</v>
      </c>
      <c r="Y25" s="22">
        <f>IF(ИЗО!AK27="высокий",3,IF(ИЗО!AK27= "средний",2,IF(ИЗО!AK27= "низкий",1)))</f>
        <v>1</v>
      </c>
      <c r="Z25" s="33">
        <f>IF(ИЗО!AO27="высокий",3,IF(ИЗО!AO27= "средний",2,IF(ИЗО!AO27= "низкий",1)))</f>
        <v>1</v>
      </c>
      <c r="AA25" s="24">
        <f>IF(Здоровье!S26="высокий",3,IF(Здоровье!S26= "средний",2,IF(Здоровье!S26= "низкий",1)))</f>
        <v>2</v>
      </c>
      <c r="AB25" s="31">
        <f>IF(Здоровье!W26="высокий",3,IF(Здоровье!W26= "средний",2,IF(Здоровье!W26= "низкий",1)))</f>
        <v>1</v>
      </c>
      <c r="AC25" s="22">
        <f>IF(Музыка!V26="высокий",3,IF(Музыка!V26= "средний",2,IF(Музыка!V26= "низкий",1)))</f>
        <v>1</v>
      </c>
      <c r="AD25" s="33">
        <f>IF(Музыка!Z26="высокий",3,IF(Музыка!Z26= "средний",2,IF(Музыка!Z26= "низкий",1)))</f>
        <v>1</v>
      </c>
      <c r="AE25" s="24">
        <f>IF(ФИЗО!V26= "высокий",3,IF(ФИЗО!V26= "средний",2,IF(ФИЗО!V26= "низкий",1)))</f>
        <v>1</v>
      </c>
      <c r="AF25" s="31">
        <f>IF(ФИЗО!Z26="высокий",3,IF(ФИЗО!Z26= "средний",2,IF(ФИЗО!Z26= "низкий",1)))</f>
        <v>1</v>
      </c>
      <c r="AG25" s="575">
        <f t="shared" si="0"/>
        <v>1.2</v>
      </c>
      <c r="AH25" s="576">
        <f t="shared" si="1"/>
        <v>1</v>
      </c>
    </row>
    <row r="26" spans="1:34" ht="21.95" customHeight="1">
      <c r="A26" s="456">
        <v>15</v>
      </c>
      <c r="B26" s="448" t="str">
        <f>'реч. разв.'!B31</f>
        <v xml:space="preserve">К. Арина </v>
      </c>
      <c r="C26" s="22">
        <f>IF('реч. разв.'!M31="высокий",3,IF('реч. разв.'!M31= "средний",2,IF('реч. разв.'!M31= "низкий",1)))</f>
        <v>2</v>
      </c>
      <c r="D26" s="33">
        <f>IF('реч. разв.'!Q31="высокий",3,IF('реч. разв.'!Q31= "средний",2,IF('реч. разв.'!Q31= "низкий",1)))</f>
        <v>1</v>
      </c>
      <c r="E26" s="25">
        <f>IF('реч. разв.'!AB31="высокий",3,IF('реч. разв.'!AB31= "средний",2,IF('реч. разв.'!AB31= "низкий",1)))</f>
        <v>2</v>
      </c>
      <c r="F26" s="31">
        <f>IF('реч. разв.'!AF31="высокий",3,IF('реч. разв.'!AF31= "средний",2,IF('реч. разв.'!AF31= "низкий",1)))</f>
        <v>1</v>
      </c>
      <c r="G26" s="22">
        <f>IF(РЭМП!Y31="высокий",3,IF(РЭМП!Y31= "средний",2,IF(РЭМП!Y31= "низкий",1)))</f>
        <v>2</v>
      </c>
      <c r="H26" s="33">
        <f>IF(РЭМП!AC31="высокий",3,IF(РЭМП!AC31= "средний",2,IF(РЭМП!AC31= "низкий",1)))</f>
        <v>1</v>
      </c>
      <c r="I26" s="23">
        <f>IF(позн!V28="высокий",3,IF(позн!V28= "средний",2,IF(позн!V28= "низкий",1)))</f>
        <v>2</v>
      </c>
      <c r="J26" s="32">
        <f>IF(позн!Z28="высокий",3,IF(позн!Z28= "средний",2,IF(позн!Z28= "низкий",1)))</f>
        <v>1</v>
      </c>
      <c r="K26" s="24">
        <f>IF(' констр '!M28="высокий",3,IF(' констр '!M28= "средний",2,IF(' констр '!M28= "низкий",1)))</f>
        <v>2</v>
      </c>
      <c r="L26" s="31">
        <f>IF(' констр '!Q28="высокий",3,IF(' констр '!Q28= "средний",2,IF(' констр '!Q28= "низкий",1)))</f>
        <v>1</v>
      </c>
      <c r="M26" s="22">
        <f>IF(игра!Y30="высокий",3,IF(игра!Y30= "средний",2,IF(игра!Y30= "низкий",1)))</f>
        <v>2</v>
      </c>
      <c r="N26" s="33">
        <f>IF(игра!AC30="высокий",3,IF(игра!AC30= "средний",2,IF(игра!AC30= "низкий",1)))</f>
        <v>1</v>
      </c>
      <c r="O26" s="22">
        <f>IF('Труд,ОБЖ'!AB30="высокий",3,IF('Труд,ОБЖ'!AB30= "средний",2,IF('Труд,ОБЖ'!AB30= "низкий",1)))</f>
        <v>2</v>
      </c>
      <c r="P26" s="33">
        <f>IF('Труд,ОБЖ'!AF30="высокий",3,IF('Труд,ОБЖ'!AF30= "средний",2,IF('Труд,ОБЖ'!AF30= "низкий",1)))</f>
        <v>1</v>
      </c>
      <c r="Q26" s="22">
        <f>IF(ПБ!AE28="высокий",3,IF(ПБ!AE28= "средний",2,IF(ПБ!AE28= "низкий",1)))</f>
        <v>1</v>
      </c>
      <c r="R26" s="33">
        <f>IF(ПБ!AI28="высокий",3,IF(ПБ!AI28= "средний",2,IF(ПБ!AI28= "низкий",1)))</f>
        <v>1</v>
      </c>
      <c r="S26" s="24">
        <f>IF('Труд,ОБЖ'!M30="высокий",3,IF('Труд,ОБЖ'!M30= "средний",2,IF('Труд,ОБЖ'!M30= "низкий",1)))</f>
        <v>2</v>
      </c>
      <c r="T26" s="31">
        <f>IF('Труд,ОБЖ'!Q30="высокий",3,IF('Труд,ОБЖ'!Q30= "средний",2,IF('Труд,ОБЖ'!Q30= "низкий",1)))</f>
        <v>1</v>
      </c>
      <c r="U26" s="22">
        <f>IF(ИЗО!M28="высокий",3,IF(ИЗО!M28= "средний",2,IF(ИЗО!M28= "низкий",1)))</f>
        <v>2</v>
      </c>
      <c r="V26" s="33">
        <f>IF(ИЗО!Q28="высокий",3,IF(ИЗО!Q28= "средний",2,IF(ИЗО!Q28= "низкий",1)))</f>
        <v>1</v>
      </c>
      <c r="W26" s="22">
        <f>IF(ИЗО!Y28="высокий",3,IF(ИЗО!Y28= "средний",2,IF(ИЗО!Y28= "низкий",1)))</f>
        <v>2</v>
      </c>
      <c r="X26" s="33">
        <f>IF(ИЗО!AC28="высокий",3,IF(ИЗО!AC28= "средний",2,IF(ИЗО!AC28= "низкий",1)))</f>
        <v>1</v>
      </c>
      <c r="Y26" s="22">
        <f>IF(ИЗО!AK28="высокий",3,IF(ИЗО!AK28= "средний",2,IF(ИЗО!AK28= "низкий",1)))</f>
        <v>2</v>
      </c>
      <c r="Z26" s="33">
        <f>IF(ИЗО!AO28="высокий",3,IF(ИЗО!AO28= "средний",2,IF(ИЗО!AO28= "низкий",1)))</f>
        <v>1</v>
      </c>
      <c r="AA26" s="24">
        <f>IF(Здоровье!S27="высокий",3,IF(Здоровье!S27= "средний",2,IF(Здоровье!S27= "низкий",1)))</f>
        <v>2</v>
      </c>
      <c r="AB26" s="31">
        <f>IF(Здоровье!W27="высокий",3,IF(Здоровье!W27= "средний",2,IF(Здоровье!W27= "низкий",1)))</f>
        <v>1</v>
      </c>
      <c r="AC26" s="22">
        <f>IF(Музыка!V27="высокий",3,IF(Музыка!V27= "средний",2,IF(Музыка!V27= "низкий",1)))</f>
        <v>1</v>
      </c>
      <c r="AD26" s="33">
        <f>IF(Музыка!Z27="высокий",3,IF(Музыка!Z27= "средний",2,IF(Музыка!Z27= "низкий",1)))</f>
        <v>1</v>
      </c>
      <c r="AE26" s="24">
        <f>IF(ФИЗО!V27= "высокий",3,IF(ФИЗО!V27= "средний",2,IF(ФИЗО!V27= "низкий",1)))</f>
        <v>1</v>
      </c>
      <c r="AF26" s="31">
        <f>IF(ФИЗО!Z27="высокий",3,IF(ФИЗО!Z27= "средний",2,IF(ФИЗО!Z27= "низкий",1)))</f>
        <v>1</v>
      </c>
      <c r="AG26" s="575">
        <f t="shared" si="0"/>
        <v>1.8</v>
      </c>
      <c r="AH26" s="576">
        <f t="shared" si="1"/>
        <v>1</v>
      </c>
    </row>
    <row r="27" spans="1:34" ht="21.95" customHeight="1">
      <c r="A27" s="456">
        <v>16</v>
      </c>
      <c r="B27" s="448" t="str">
        <f>'реч. разв.'!B32</f>
        <v>К. Никита</v>
      </c>
      <c r="C27" s="22">
        <f>IF('реч. разв.'!M32="высокий",3,IF('реч. разв.'!M32= "средний",2,IF('реч. разв.'!M32= "низкий",1)))</f>
        <v>1</v>
      </c>
      <c r="D27" s="33">
        <f>IF('реч. разв.'!Q32="высокий",3,IF('реч. разв.'!Q32= "средний",2,IF('реч. разв.'!Q32= "низкий",1)))</f>
        <v>1</v>
      </c>
      <c r="E27" s="25">
        <f>IF('реч. разв.'!AB32="высокий",3,IF('реч. разв.'!AB32= "средний",2,IF('реч. разв.'!AB32= "низкий",1)))</f>
        <v>1</v>
      </c>
      <c r="F27" s="31">
        <f>IF('реч. разв.'!AF32="высокий",3,IF('реч. разв.'!AF32= "средний",2,IF('реч. разв.'!AF32= "низкий",1)))</f>
        <v>1</v>
      </c>
      <c r="G27" s="22">
        <f>IF(РЭМП!Y32="высокий",3,IF(РЭМП!Y32= "средний",2,IF(РЭМП!Y32= "низкий",1)))</f>
        <v>1</v>
      </c>
      <c r="H27" s="33">
        <f>IF(РЭМП!AC32="высокий",3,IF(РЭМП!AC32= "средний",2,IF(РЭМП!AC32= "низкий",1)))</f>
        <v>1</v>
      </c>
      <c r="I27" s="23">
        <f>IF(позн!V29="высокий",3,IF(позн!V29= "средний",2,IF(позн!V29= "низкий",1)))</f>
        <v>1</v>
      </c>
      <c r="J27" s="32">
        <f>IF(позн!Z29="высокий",3,IF(позн!Z29= "средний",2,IF(позн!Z29= "низкий",1)))</f>
        <v>1</v>
      </c>
      <c r="K27" s="24">
        <f>IF(' констр '!M29="высокий",3,IF(' констр '!M29= "средний",2,IF(' констр '!M29= "низкий",1)))</f>
        <v>2</v>
      </c>
      <c r="L27" s="31">
        <f>IF(' констр '!Q29="высокий",3,IF(' констр '!Q29= "средний",2,IF(' констр '!Q29= "низкий",1)))</f>
        <v>1</v>
      </c>
      <c r="M27" s="22">
        <f>IF(игра!Y31="высокий",3,IF(игра!Y31= "средний",2,IF(игра!Y31= "низкий",1)))</f>
        <v>2</v>
      </c>
      <c r="N27" s="33">
        <f>IF(игра!AC31="высокий",3,IF(игра!AC31= "средний",2,IF(игра!AC31= "низкий",1)))</f>
        <v>1</v>
      </c>
      <c r="O27" s="22">
        <f>IF('Труд,ОБЖ'!AB31="высокий",3,IF('Труд,ОБЖ'!AB31= "средний",2,IF('Труд,ОБЖ'!AB31= "низкий",1)))</f>
        <v>1</v>
      </c>
      <c r="P27" s="33">
        <f>IF('Труд,ОБЖ'!AF31="высокий",3,IF('Труд,ОБЖ'!AF31= "средний",2,IF('Труд,ОБЖ'!AF31= "низкий",1)))</f>
        <v>1</v>
      </c>
      <c r="Q27" s="22">
        <f>IF(ПБ!AE29="высокий",3,IF(ПБ!AE29= "средний",2,IF(ПБ!AE29= "низкий",1)))</f>
        <v>1</v>
      </c>
      <c r="R27" s="33">
        <f>IF(ПБ!AI29="высокий",3,IF(ПБ!AI29= "средний",2,IF(ПБ!AI29= "низкий",1)))</f>
        <v>1</v>
      </c>
      <c r="S27" s="24">
        <f>IF('Труд,ОБЖ'!M31="высокий",3,IF('Труд,ОБЖ'!M31= "средний",2,IF('Труд,ОБЖ'!M31= "низкий",1)))</f>
        <v>2</v>
      </c>
      <c r="T27" s="31">
        <f>IF('Труд,ОБЖ'!Q31="высокий",3,IF('Труд,ОБЖ'!Q31= "средний",2,IF('Труд,ОБЖ'!Q31= "низкий",1)))</f>
        <v>1</v>
      </c>
      <c r="U27" s="22">
        <f>IF(ИЗО!M29="высокий",3,IF(ИЗО!M29= "средний",2,IF(ИЗО!M29= "низкий",1)))</f>
        <v>1</v>
      </c>
      <c r="V27" s="33">
        <f>IF(ИЗО!Q29="высокий",3,IF(ИЗО!Q29= "средний",2,IF(ИЗО!Q29= "низкий",1)))</f>
        <v>1</v>
      </c>
      <c r="W27" s="22">
        <f>IF(ИЗО!Y29="высокий",3,IF(ИЗО!Y29= "средний",2,IF(ИЗО!Y29= "низкий",1)))</f>
        <v>2</v>
      </c>
      <c r="X27" s="33">
        <f>IF(ИЗО!AC29="высокий",3,IF(ИЗО!AC29= "средний",2,IF(ИЗО!AC29= "низкий",1)))</f>
        <v>1</v>
      </c>
      <c r="Y27" s="22">
        <f>IF(ИЗО!AK29="высокий",3,IF(ИЗО!AK29= "средний",2,IF(ИЗО!AK29= "низкий",1)))</f>
        <v>2</v>
      </c>
      <c r="Z27" s="33">
        <f>IF(ИЗО!AO29="высокий",3,IF(ИЗО!AO29= "средний",2,IF(ИЗО!AO29= "низкий",1)))</f>
        <v>1</v>
      </c>
      <c r="AA27" s="24">
        <f>IF(Здоровье!S28="высокий",3,IF(Здоровье!S28= "средний",2,IF(Здоровье!S28= "низкий",1)))</f>
        <v>1</v>
      </c>
      <c r="AB27" s="31">
        <f>IF(Здоровье!W28="высокий",3,IF(Здоровье!W28= "средний",2,IF(Здоровье!W28= "низкий",1)))</f>
        <v>1</v>
      </c>
      <c r="AC27" s="22">
        <f>IF(Музыка!V28="высокий",3,IF(Музыка!V28= "средний",2,IF(Музыка!V28= "низкий",1)))</f>
        <v>1</v>
      </c>
      <c r="AD27" s="33">
        <f>IF(Музыка!Z28="высокий",3,IF(Музыка!Z28= "средний",2,IF(Музыка!Z28= "низкий",1)))</f>
        <v>1</v>
      </c>
      <c r="AE27" s="24">
        <f>IF(ФИЗО!V28= "высокий",3,IF(ФИЗО!V28= "средний",2,IF(ФИЗО!V28= "низкий",1)))</f>
        <v>1</v>
      </c>
      <c r="AF27" s="31">
        <f>IF(ФИЗО!Z28="высокий",3,IF(ФИЗО!Z28= "средний",2,IF(ФИЗО!Z28= "низкий",1)))</f>
        <v>1</v>
      </c>
      <c r="AG27" s="575">
        <f t="shared" si="0"/>
        <v>1.3333333333333333</v>
      </c>
      <c r="AH27" s="576">
        <f t="shared" si="1"/>
        <v>1</v>
      </c>
    </row>
    <row r="28" spans="1:34" ht="21.95" customHeight="1">
      <c r="A28" s="456">
        <v>17</v>
      </c>
      <c r="B28" s="448" t="str">
        <f>'реч. разв.'!B33</f>
        <v xml:space="preserve">К. Сергей </v>
      </c>
      <c r="C28" s="22">
        <f>IF('реч. разв.'!M33="высокий",3,IF('реч. разв.'!M33= "средний",2,IF('реч. разв.'!M33= "низкий",1)))</f>
        <v>1</v>
      </c>
      <c r="D28" s="33">
        <f>IF('реч. разв.'!Q33="высокий",3,IF('реч. разв.'!Q33= "средний",2,IF('реч. разв.'!Q33= "низкий",1)))</f>
        <v>1</v>
      </c>
      <c r="E28" s="25">
        <f>IF('реч. разв.'!AB33="высокий",3,IF('реч. разв.'!AB33= "средний",2,IF('реч. разв.'!AB33= "низкий",1)))</f>
        <v>1</v>
      </c>
      <c r="F28" s="31">
        <f>IF('реч. разв.'!AF33="высокий",3,IF('реч. разв.'!AF33= "средний",2,IF('реч. разв.'!AF33= "низкий",1)))</f>
        <v>1</v>
      </c>
      <c r="G28" s="22">
        <f>IF(РЭМП!Y33="высокий",3,IF(РЭМП!Y33= "средний",2,IF(РЭМП!Y33= "низкий",1)))</f>
        <v>1</v>
      </c>
      <c r="H28" s="33">
        <f>IF(РЭМП!AC33="высокий",3,IF(РЭМП!AC33= "средний",2,IF(РЭМП!AC33= "низкий",1)))</f>
        <v>1</v>
      </c>
      <c r="I28" s="23">
        <f>IF(позн!V30="высокий",3,IF(позн!V30= "средний",2,IF(позн!V30= "низкий",1)))</f>
        <v>1</v>
      </c>
      <c r="J28" s="32">
        <f>IF(позн!Z30="высокий",3,IF(позн!Z30= "средний",2,IF(позн!Z30= "низкий",1)))</f>
        <v>1</v>
      </c>
      <c r="K28" s="24">
        <f>IF(' констр '!M30="высокий",3,IF(' констр '!M30= "средний",2,IF(' констр '!M30= "низкий",1)))</f>
        <v>1</v>
      </c>
      <c r="L28" s="31">
        <f>IF(' констр '!Q30="высокий",3,IF(' констр '!Q30= "средний",2,IF(' констр '!Q30= "низкий",1)))</f>
        <v>1</v>
      </c>
      <c r="M28" s="22">
        <f>IF(игра!Y32="высокий",3,IF(игра!Y32= "средний",2,IF(игра!Y32= "низкий",1)))</f>
        <v>1</v>
      </c>
      <c r="N28" s="33">
        <f>IF(игра!AC32="высокий",3,IF(игра!AC32= "средний",2,IF(игра!AC32= "низкий",1)))</f>
        <v>1</v>
      </c>
      <c r="O28" s="22">
        <f>IF('Труд,ОБЖ'!AB32="высокий",3,IF('Труд,ОБЖ'!AB32= "средний",2,IF('Труд,ОБЖ'!AB32= "низкий",1)))</f>
        <v>1</v>
      </c>
      <c r="P28" s="33">
        <f>IF('Труд,ОБЖ'!AF32="высокий",3,IF('Труд,ОБЖ'!AF32= "средний",2,IF('Труд,ОБЖ'!AF32= "низкий",1)))</f>
        <v>1</v>
      </c>
      <c r="Q28" s="22">
        <f>IF(ПБ!AE30="высокий",3,IF(ПБ!AE30= "средний",2,IF(ПБ!AE30= "низкий",1)))</f>
        <v>1</v>
      </c>
      <c r="R28" s="33">
        <f>IF(ПБ!AI30="высокий",3,IF(ПБ!AI30= "средний",2,IF(ПБ!AI30= "низкий",1)))</f>
        <v>1</v>
      </c>
      <c r="S28" s="24">
        <f>IF('Труд,ОБЖ'!M32="высокий",3,IF('Труд,ОБЖ'!M32= "средний",2,IF('Труд,ОБЖ'!M32= "низкий",1)))</f>
        <v>2</v>
      </c>
      <c r="T28" s="31">
        <f>IF('Труд,ОБЖ'!Q32="высокий",3,IF('Труд,ОБЖ'!Q32= "средний",2,IF('Труд,ОБЖ'!Q32= "низкий",1)))</f>
        <v>1</v>
      </c>
      <c r="U28" s="22">
        <f>IF(ИЗО!M30="высокий",3,IF(ИЗО!M30= "средний",2,IF(ИЗО!M30= "низкий",1)))</f>
        <v>1</v>
      </c>
      <c r="V28" s="33">
        <f>IF(ИЗО!Q30="высокий",3,IF(ИЗО!Q30= "средний",2,IF(ИЗО!Q30= "низкий",1)))</f>
        <v>1</v>
      </c>
      <c r="W28" s="22">
        <f>IF(ИЗО!Y30="высокий",3,IF(ИЗО!Y30= "средний",2,IF(ИЗО!Y30= "низкий",1)))</f>
        <v>1</v>
      </c>
      <c r="X28" s="33">
        <f>IF(ИЗО!AC30="высокий",3,IF(ИЗО!AC30= "средний",2,IF(ИЗО!AC30= "низкий",1)))</f>
        <v>1</v>
      </c>
      <c r="Y28" s="22">
        <f>IF(ИЗО!AK30="высокий",3,IF(ИЗО!AK30= "средний",2,IF(ИЗО!AK30= "низкий",1)))</f>
        <v>1</v>
      </c>
      <c r="Z28" s="33">
        <f>IF(ИЗО!AO30="высокий",3,IF(ИЗО!AO30= "средний",2,IF(ИЗО!AO30= "низкий",1)))</f>
        <v>1</v>
      </c>
      <c r="AA28" s="24">
        <f>IF(Здоровье!S29="высокий",3,IF(Здоровье!S29= "средний",2,IF(Здоровье!S29= "низкий",1)))</f>
        <v>1</v>
      </c>
      <c r="AB28" s="31">
        <f>IF(Здоровье!W29="высокий",3,IF(Здоровье!W29= "средний",2,IF(Здоровье!W29= "низкий",1)))</f>
        <v>1</v>
      </c>
      <c r="AC28" s="22">
        <f>IF(Музыка!V29="высокий",3,IF(Музыка!V29= "средний",2,IF(Музыка!V29= "низкий",1)))</f>
        <v>1</v>
      </c>
      <c r="AD28" s="33">
        <f>IF(Музыка!Z29="высокий",3,IF(Музыка!Z29= "средний",2,IF(Музыка!Z29= "низкий",1)))</f>
        <v>1</v>
      </c>
      <c r="AE28" s="24">
        <f>IF(ФИЗО!V29= "высокий",3,IF(ФИЗО!V29= "средний",2,IF(ФИЗО!V29= "низкий",1)))</f>
        <v>1</v>
      </c>
      <c r="AF28" s="31">
        <f>IF(ФИЗО!Z29="высокий",3,IF(ФИЗО!Z29= "средний",2,IF(ФИЗО!Z29= "низкий",1)))</f>
        <v>1</v>
      </c>
      <c r="AG28" s="575">
        <f t="shared" si="0"/>
        <v>1.0666666666666667</v>
      </c>
      <c r="AH28" s="576">
        <f t="shared" si="1"/>
        <v>1</v>
      </c>
    </row>
    <row r="29" spans="1:34" ht="21.95" customHeight="1">
      <c r="A29" s="456">
        <v>18</v>
      </c>
      <c r="B29" s="448" t="str">
        <f>'реч. разв.'!B34</f>
        <v xml:space="preserve">Л. Алина </v>
      </c>
      <c r="C29" s="22">
        <f>IF('реч. разв.'!M34="высокий",3,IF('реч. разв.'!M34= "средний",2,IF('реч. разв.'!M34= "низкий",1)))</f>
        <v>2</v>
      </c>
      <c r="D29" s="33">
        <f>IF('реч. разв.'!Q34="высокий",3,IF('реч. разв.'!Q34= "средний",2,IF('реч. разв.'!Q34= "низкий",1)))</f>
        <v>1</v>
      </c>
      <c r="E29" s="25">
        <f>IF('реч. разв.'!AB34="высокий",3,IF('реч. разв.'!AB34= "средний",2,IF('реч. разв.'!AB34= "низкий",1)))</f>
        <v>2</v>
      </c>
      <c r="F29" s="31">
        <f>IF('реч. разв.'!AF34="высокий",3,IF('реч. разв.'!AF34= "средний",2,IF('реч. разв.'!AF34= "низкий",1)))</f>
        <v>1</v>
      </c>
      <c r="G29" s="22">
        <f>IF(РЭМП!Y34="высокий",3,IF(РЭМП!Y34= "средний",2,IF(РЭМП!Y34= "низкий",1)))</f>
        <v>1</v>
      </c>
      <c r="H29" s="33">
        <f>IF(РЭМП!AC34="высокий",3,IF(РЭМП!AC34= "средний",2,IF(РЭМП!AC34= "низкий",1)))</f>
        <v>1</v>
      </c>
      <c r="I29" s="23">
        <f>IF(позн!V31="высокий",3,IF(позн!V31= "средний",2,IF(позн!V31= "низкий",1)))</f>
        <v>2</v>
      </c>
      <c r="J29" s="32">
        <f>IF(позн!Z31="высокий",3,IF(позн!Z31= "средний",2,IF(позн!Z31= "низкий",1)))</f>
        <v>1</v>
      </c>
      <c r="K29" s="24">
        <f>IF(' констр '!M31="высокий",3,IF(' констр '!M31= "средний",2,IF(' констр '!M31= "низкий",1)))</f>
        <v>2</v>
      </c>
      <c r="L29" s="31">
        <f>IF(' констр '!Q31="высокий",3,IF(' констр '!Q31= "средний",2,IF(' констр '!Q31= "низкий",1)))</f>
        <v>1</v>
      </c>
      <c r="M29" s="22">
        <f>IF(игра!Y33="высокий",3,IF(игра!Y33= "средний",2,IF(игра!Y33= "низкий",1)))</f>
        <v>2</v>
      </c>
      <c r="N29" s="33">
        <f>IF(игра!AC33="высокий",3,IF(игра!AC33= "средний",2,IF(игра!AC33= "низкий",1)))</f>
        <v>1</v>
      </c>
      <c r="O29" s="22">
        <f>IF('Труд,ОБЖ'!AB33="высокий",3,IF('Труд,ОБЖ'!AB33= "средний",2,IF('Труд,ОБЖ'!AB33= "низкий",1)))</f>
        <v>1</v>
      </c>
      <c r="P29" s="33">
        <f>IF('Труд,ОБЖ'!AF33="высокий",3,IF('Труд,ОБЖ'!AF33= "средний",2,IF('Труд,ОБЖ'!AF33= "низкий",1)))</f>
        <v>1</v>
      </c>
      <c r="Q29" s="22">
        <f>IF(ПБ!AE31="высокий",3,IF(ПБ!AE31= "средний",2,IF(ПБ!AE31= "низкий",1)))</f>
        <v>2</v>
      </c>
      <c r="R29" s="33">
        <f>IF(ПБ!AI31="высокий",3,IF(ПБ!AI31= "средний",2,IF(ПБ!AI31= "низкий",1)))</f>
        <v>1</v>
      </c>
      <c r="S29" s="24">
        <f>IF('Труд,ОБЖ'!M33="высокий",3,IF('Труд,ОБЖ'!M33= "средний",2,IF('Труд,ОБЖ'!M33= "низкий",1)))</f>
        <v>2</v>
      </c>
      <c r="T29" s="31">
        <f>IF('Труд,ОБЖ'!Q33="высокий",3,IF('Труд,ОБЖ'!Q33= "средний",2,IF('Труд,ОБЖ'!Q33= "низкий",1)))</f>
        <v>1</v>
      </c>
      <c r="U29" s="22">
        <f>IF(ИЗО!M31="высокий",3,IF(ИЗО!M31= "средний",2,IF(ИЗО!M31= "низкий",1)))</f>
        <v>2</v>
      </c>
      <c r="V29" s="33">
        <f>IF(ИЗО!Q31="высокий",3,IF(ИЗО!Q31= "средний",2,IF(ИЗО!Q31= "низкий",1)))</f>
        <v>1</v>
      </c>
      <c r="W29" s="22">
        <f>IF(ИЗО!Y31="высокий",3,IF(ИЗО!Y31= "средний",2,IF(ИЗО!Y31= "низкий",1)))</f>
        <v>2</v>
      </c>
      <c r="X29" s="33">
        <f>IF(ИЗО!AC31="высокий",3,IF(ИЗО!AC31= "средний",2,IF(ИЗО!AC31= "низкий",1)))</f>
        <v>1</v>
      </c>
      <c r="Y29" s="22">
        <f>IF(ИЗО!AK31="высокий",3,IF(ИЗО!AK31= "средний",2,IF(ИЗО!AK31= "низкий",1)))</f>
        <v>1</v>
      </c>
      <c r="Z29" s="33">
        <f>IF(ИЗО!AO31="высокий",3,IF(ИЗО!AO31= "средний",2,IF(ИЗО!AO31= "низкий",1)))</f>
        <v>1</v>
      </c>
      <c r="AA29" s="24">
        <f>IF(Здоровье!S30="высокий",3,IF(Здоровье!S30= "средний",2,IF(Здоровье!S30= "низкий",1)))</f>
        <v>2</v>
      </c>
      <c r="AB29" s="31">
        <f>IF(Здоровье!W30="высокий",3,IF(Здоровье!W30= "средний",2,IF(Здоровье!W30= "низкий",1)))</f>
        <v>1</v>
      </c>
      <c r="AC29" s="22">
        <f>IF(Музыка!V30="высокий",3,IF(Музыка!V30= "средний",2,IF(Музыка!V30= "низкий",1)))</f>
        <v>1</v>
      </c>
      <c r="AD29" s="33">
        <f>IF(Музыка!Z30="высокий",3,IF(Музыка!Z30= "средний",2,IF(Музыка!Z30= "низкий",1)))</f>
        <v>1</v>
      </c>
      <c r="AE29" s="24">
        <f>IF(ФИЗО!V30= "высокий",3,IF(ФИЗО!V30= "средний",2,IF(ФИЗО!V30= "низкий",1)))</f>
        <v>1</v>
      </c>
      <c r="AF29" s="31">
        <f>IF(ФИЗО!Z30="высокий",3,IF(ФИЗО!Z30= "средний",2,IF(ФИЗО!Z30= "низкий",1)))</f>
        <v>1</v>
      </c>
      <c r="AG29" s="575">
        <f t="shared" si="0"/>
        <v>1.6666666666666667</v>
      </c>
      <c r="AH29" s="576">
        <f t="shared" si="1"/>
        <v>1</v>
      </c>
    </row>
    <row r="30" spans="1:34" ht="21.95" customHeight="1">
      <c r="A30" s="456">
        <v>19</v>
      </c>
      <c r="B30" s="448" t="str">
        <f>'реч. разв.'!B35</f>
        <v xml:space="preserve">М. Ролан </v>
      </c>
      <c r="C30" s="22">
        <f>IF('реч. разв.'!M35="высокий",3,IF('реч. разв.'!M35= "средний",2,IF('реч. разв.'!M35= "низкий",1)))</f>
        <v>2</v>
      </c>
      <c r="D30" s="33">
        <f>IF('реч. разв.'!Q35="высокий",3,IF('реч. разв.'!Q35= "средний",2,IF('реч. разв.'!Q35= "низкий",1)))</f>
        <v>1</v>
      </c>
      <c r="E30" s="25">
        <f>IF('реч. разв.'!AB35="высокий",3,IF('реч. разв.'!AB35= "средний",2,IF('реч. разв.'!AB35= "низкий",1)))</f>
        <v>1</v>
      </c>
      <c r="F30" s="31">
        <f>IF('реч. разв.'!AF35="высокий",3,IF('реч. разв.'!AF35= "средний",2,IF('реч. разв.'!AF35= "низкий",1)))</f>
        <v>1</v>
      </c>
      <c r="G30" s="22">
        <f>IF(РЭМП!Y35="высокий",3,IF(РЭМП!Y35= "средний",2,IF(РЭМП!Y35= "низкий",1)))</f>
        <v>1</v>
      </c>
      <c r="H30" s="33">
        <f>IF(РЭМП!AC35="высокий",3,IF(РЭМП!AC35= "средний",2,IF(РЭМП!AC35= "низкий",1)))</f>
        <v>1</v>
      </c>
      <c r="I30" s="23">
        <f>IF(позн!V32="высокий",3,IF(позн!V32= "средний",2,IF(позн!V32= "низкий",1)))</f>
        <v>1</v>
      </c>
      <c r="J30" s="32">
        <f>IF(позн!Z32="высокий",3,IF(позн!Z32= "средний",2,IF(позн!Z32= "низкий",1)))</f>
        <v>1</v>
      </c>
      <c r="K30" s="24">
        <f>IF(' констр '!M32="высокий",3,IF(' констр '!M32= "средний",2,IF(' констр '!M32= "низкий",1)))</f>
        <v>1</v>
      </c>
      <c r="L30" s="31">
        <f>IF(' констр '!Q32="высокий",3,IF(' констр '!Q32= "средний",2,IF(' констр '!Q32= "низкий",1)))</f>
        <v>1</v>
      </c>
      <c r="M30" s="22">
        <f>IF(игра!Y34="высокий",3,IF(игра!Y34= "средний",2,IF(игра!Y34= "низкий",1)))</f>
        <v>1</v>
      </c>
      <c r="N30" s="33">
        <f>IF(игра!AC34="высокий",3,IF(игра!AC34= "средний",2,IF(игра!AC34= "низкий",1)))</f>
        <v>1</v>
      </c>
      <c r="O30" s="22">
        <f>IF('Труд,ОБЖ'!AB34="высокий",3,IF('Труд,ОБЖ'!AB34= "средний",2,IF('Труд,ОБЖ'!AB34= "низкий",1)))</f>
        <v>1</v>
      </c>
      <c r="P30" s="33">
        <f>IF('Труд,ОБЖ'!AF34="высокий",3,IF('Труд,ОБЖ'!AF34= "средний",2,IF('Труд,ОБЖ'!AF34= "низкий",1)))</f>
        <v>1</v>
      </c>
      <c r="Q30" s="22">
        <f>IF(ПБ!AE32="высокий",3,IF(ПБ!AE32= "средний",2,IF(ПБ!AE32= "низкий",1)))</f>
        <v>1</v>
      </c>
      <c r="R30" s="33">
        <f>IF(ПБ!AI32="высокий",3,IF(ПБ!AI32= "средний",2,IF(ПБ!AI32= "низкий",1)))</f>
        <v>1</v>
      </c>
      <c r="S30" s="24">
        <f>IF('Труд,ОБЖ'!M34="высокий",3,IF('Труд,ОБЖ'!M34= "средний",2,IF('Труд,ОБЖ'!M34= "низкий",1)))</f>
        <v>2</v>
      </c>
      <c r="T30" s="31">
        <f>IF('Труд,ОБЖ'!Q34="высокий",3,IF('Труд,ОБЖ'!Q34= "средний",2,IF('Труд,ОБЖ'!Q34= "низкий",1)))</f>
        <v>1</v>
      </c>
      <c r="U30" s="22">
        <f>IF(ИЗО!M32="высокий",3,IF(ИЗО!M32= "средний",2,IF(ИЗО!M32= "низкий",1)))</f>
        <v>1</v>
      </c>
      <c r="V30" s="33">
        <f>IF(ИЗО!Q32="высокий",3,IF(ИЗО!Q32= "средний",2,IF(ИЗО!Q32= "низкий",1)))</f>
        <v>1</v>
      </c>
      <c r="W30" s="22">
        <f>IF(ИЗО!Y32="высокий",3,IF(ИЗО!Y32= "средний",2,IF(ИЗО!Y32= "низкий",1)))</f>
        <v>2</v>
      </c>
      <c r="X30" s="33">
        <f>IF(ИЗО!AC32="высокий",3,IF(ИЗО!AC32= "средний",2,IF(ИЗО!AC32= "низкий",1)))</f>
        <v>1</v>
      </c>
      <c r="Y30" s="22">
        <f>IF(ИЗО!AK32="высокий",3,IF(ИЗО!AK32= "средний",2,IF(ИЗО!AK32= "низкий",1)))</f>
        <v>1</v>
      </c>
      <c r="Z30" s="33">
        <f>IF(ИЗО!AO32="высокий",3,IF(ИЗО!AO32= "средний",2,IF(ИЗО!AO32= "низкий",1)))</f>
        <v>1</v>
      </c>
      <c r="AA30" s="24">
        <f>IF(Здоровье!S31="высокий",3,IF(Здоровье!S31= "средний",2,IF(Здоровье!S31= "низкий",1)))</f>
        <v>2</v>
      </c>
      <c r="AB30" s="31">
        <f>IF(Здоровье!W31="высокий",3,IF(Здоровье!W31= "средний",2,IF(Здоровье!W31= "низкий",1)))</f>
        <v>1</v>
      </c>
      <c r="AC30" s="22">
        <f>IF(Музыка!V31="высокий",3,IF(Музыка!V31= "средний",2,IF(Музыка!V31= "низкий",1)))</f>
        <v>1</v>
      </c>
      <c r="AD30" s="33">
        <f>IF(Музыка!Z31="высокий",3,IF(Музыка!Z31= "средний",2,IF(Музыка!Z31= "низкий",1)))</f>
        <v>1</v>
      </c>
      <c r="AE30" s="24">
        <f>IF(ФИЗО!V31= "высокий",3,IF(ФИЗО!V31= "средний",2,IF(ФИЗО!V31= "низкий",1)))</f>
        <v>1</v>
      </c>
      <c r="AF30" s="31">
        <f>IF(ФИЗО!Z31="высокий",3,IF(ФИЗО!Z31= "средний",2,IF(ФИЗО!Z31= "низкий",1)))</f>
        <v>1</v>
      </c>
      <c r="AG30" s="575">
        <f t="shared" si="0"/>
        <v>1.2666666666666666</v>
      </c>
      <c r="AH30" s="576">
        <f t="shared" si="1"/>
        <v>1</v>
      </c>
    </row>
    <row r="31" spans="1:34" ht="21.95" customHeight="1">
      <c r="A31" s="456">
        <v>20</v>
      </c>
      <c r="B31" s="448" t="str">
        <f>'реч. разв.'!B36</f>
        <v xml:space="preserve">Н. Артем </v>
      </c>
      <c r="C31" s="22">
        <f>IF('реч. разв.'!M36="высокий",3,IF('реч. разв.'!M36= "средний",2,IF('реч. разв.'!M36= "низкий",1)))</f>
        <v>1</v>
      </c>
      <c r="D31" s="33">
        <f>IF('реч. разв.'!Q36="высокий",3,IF('реч. разв.'!Q36= "средний",2,IF('реч. разв.'!Q36= "низкий",1)))</f>
        <v>1</v>
      </c>
      <c r="E31" s="25">
        <f>IF('реч. разв.'!AB36="высокий",3,IF('реч. разв.'!AB36= "средний",2,IF('реч. разв.'!AB36= "низкий",1)))</f>
        <v>1</v>
      </c>
      <c r="F31" s="31">
        <f>IF('реч. разв.'!AF36="высокий",3,IF('реч. разв.'!AF36= "средний",2,IF('реч. разв.'!AF36= "низкий",1)))</f>
        <v>1</v>
      </c>
      <c r="G31" s="22">
        <f>IF(РЭМП!Y36="высокий",3,IF(РЭМП!Y36= "средний",2,IF(РЭМП!Y36= "низкий",1)))</f>
        <v>1</v>
      </c>
      <c r="H31" s="33">
        <f>IF(РЭМП!AC36="высокий",3,IF(РЭМП!AC36= "средний",2,IF(РЭМП!AC36= "низкий",1)))</f>
        <v>1</v>
      </c>
      <c r="I31" s="23">
        <f>IF(позн!V33="высокий",3,IF(позн!V33= "средний",2,IF(позн!V33= "низкий",1)))</f>
        <v>1</v>
      </c>
      <c r="J31" s="32">
        <f>IF(позн!Z33="высокий",3,IF(позн!Z33= "средний",2,IF(позн!Z33= "низкий",1)))</f>
        <v>1</v>
      </c>
      <c r="K31" s="24">
        <f>IF(' констр '!M33="высокий",3,IF(' констр '!M33= "средний",2,IF(' констр '!M33= "низкий",1)))</f>
        <v>1</v>
      </c>
      <c r="L31" s="31">
        <f>IF(' констр '!Q33="высокий",3,IF(' констр '!Q33= "средний",2,IF(' констр '!Q33= "низкий",1)))</f>
        <v>1</v>
      </c>
      <c r="M31" s="22">
        <f>IF(игра!Y35="высокий",3,IF(игра!Y35= "средний",2,IF(игра!Y35= "низкий",1)))</f>
        <v>1</v>
      </c>
      <c r="N31" s="33">
        <f>IF(игра!AC35="высокий",3,IF(игра!AC35= "средний",2,IF(игра!AC35= "низкий",1)))</f>
        <v>1</v>
      </c>
      <c r="O31" s="22">
        <f>IF('Труд,ОБЖ'!AB35="высокий",3,IF('Труд,ОБЖ'!AB35= "средний",2,IF('Труд,ОБЖ'!AB35= "низкий",1)))</f>
        <v>1</v>
      </c>
      <c r="P31" s="33">
        <f>IF('Труд,ОБЖ'!AF35="высокий",3,IF('Труд,ОБЖ'!AF35= "средний",2,IF('Труд,ОБЖ'!AF35= "низкий",1)))</f>
        <v>1</v>
      </c>
      <c r="Q31" s="22">
        <f>IF(ПБ!AE33="высокий",3,IF(ПБ!AE33= "средний",2,IF(ПБ!AE33= "низкий",1)))</f>
        <v>1</v>
      </c>
      <c r="R31" s="33">
        <f>IF(ПБ!AI33="высокий",3,IF(ПБ!AI33= "средний",2,IF(ПБ!AI33= "низкий",1)))</f>
        <v>1</v>
      </c>
      <c r="S31" s="24">
        <f>IF('Труд,ОБЖ'!M35="высокий",3,IF('Труд,ОБЖ'!M35= "средний",2,IF('Труд,ОБЖ'!M35= "низкий",1)))</f>
        <v>1</v>
      </c>
      <c r="T31" s="31">
        <f>IF('Труд,ОБЖ'!Q35="высокий",3,IF('Труд,ОБЖ'!Q35= "средний",2,IF('Труд,ОБЖ'!Q35= "низкий",1)))</f>
        <v>1</v>
      </c>
      <c r="U31" s="22">
        <f>IF(ИЗО!M33="высокий",3,IF(ИЗО!M33= "средний",2,IF(ИЗО!M33= "низкий",1)))</f>
        <v>1</v>
      </c>
      <c r="V31" s="33">
        <f>IF(ИЗО!Q33="высокий",3,IF(ИЗО!Q33= "средний",2,IF(ИЗО!Q33= "низкий",1)))</f>
        <v>1</v>
      </c>
      <c r="W31" s="22">
        <f>IF(ИЗО!Y33="высокий",3,IF(ИЗО!Y33= "средний",2,IF(ИЗО!Y33= "низкий",1)))</f>
        <v>1</v>
      </c>
      <c r="X31" s="33">
        <f>IF(ИЗО!AC33="высокий",3,IF(ИЗО!AC33= "средний",2,IF(ИЗО!AC33= "низкий",1)))</f>
        <v>1</v>
      </c>
      <c r="Y31" s="22">
        <f>IF(ИЗО!AK33="высокий",3,IF(ИЗО!AK33= "средний",2,IF(ИЗО!AK33= "низкий",1)))</f>
        <v>1</v>
      </c>
      <c r="Z31" s="33">
        <f>IF(ИЗО!AO33="высокий",3,IF(ИЗО!AO33= "средний",2,IF(ИЗО!AO33= "низкий",1)))</f>
        <v>1</v>
      </c>
      <c r="AA31" s="24">
        <f>IF(Здоровье!S32="высокий",3,IF(Здоровье!S32= "средний",2,IF(Здоровье!S32= "низкий",1)))</f>
        <v>1</v>
      </c>
      <c r="AB31" s="31">
        <f>IF(Здоровье!W32="высокий",3,IF(Здоровье!W32= "средний",2,IF(Здоровье!W32= "низкий",1)))</f>
        <v>1</v>
      </c>
      <c r="AC31" s="22">
        <f>IF(Музыка!V32="высокий",3,IF(Музыка!V32= "средний",2,IF(Музыка!V32= "низкий",1)))</f>
        <v>1</v>
      </c>
      <c r="AD31" s="33">
        <f>IF(Музыка!Z32="высокий",3,IF(Музыка!Z32= "средний",2,IF(Музыка!Z32= "низкий",1)))</f>
        <v>1</v>
      </c>
      <c r="AE31" s="24">
        <f>IF(ФИЗО!V32= "высокий",3,IF(ФИЗО!V32= "средний",2,IF(ФИЗО!V32= "низкий",1)))</f>
        <v>1</v>
      </c>
      <c r="AF31" s="31">
        <f>IF(ФИЗО!Z32="высокий",3,IF(ФИЗО!Z32= "средний",2,IF(ФИЗО!Z32= "низкий",1)))</f>
        <v>1</v>
      </c>
      <c r="AG31" s="575">
        <f t="shared" si="0"/>
        <v>1</v>
      </c>
      <c r="AH31" s="576">
        <f t="shared" si="1"/>
        <v>1</v>
      </c>
    </row>
    <row r="32" spans="1:34" ht="21.95" customHeight="1">
      <c r="A32" s="456">
        <v>21</v>
      </c>
      <c r="B32" s="448" t="str">
        <f>'реч. разв.'!B37</f>
        <v>П. Андрей</v>
      </c>
      <c r="C32" s="22">
        <f>IF('реч. разв.'!M37="высокий",3,IF('реч. разв.'!M37= "средний",2,IF('реч. разв.'!M37= "низкий",1)))</f>
        <v>2</v>
      </c>
      <c r="D32" s="33">
        <f>IF('реч. разв.'!Q37="высокий",3,IF('реч. разв.'!Q37= "средний",2,IF('реч. разв.'!Q37= "низкий",1)))</f>
        <v>1</v>
      </c>
      <c r="E32" s="25">
        <f>IF('реч. разв.'!AB37="высокий",3,IF('реч. разв.'!AB37= "средний",2,IF('реч. разв.'!AB37= "низкий",1)))</f>
        <v>2</v>
      </c>
      <c r="F32" s="31">
        <f>IF('реч. разв.'!AF37="высокий",3,IF('реч. разв.'!AF37= "средний",2,IF('реч. разв.'!AF37= "низкий",1)))</f>
        <v>1</v>
      </c>
      <c r="G32" s="22">
        <f>IF(РЭМП!Y37="высокий",3,IF(РЭМП!Y37= "средний",2,IF(РЭМП!Y37= "низкий",1)))</f>
        <v>2</v>
      </c>
      <c r="H32" s="33">
        <f>IF(РЭМП!AC37="высокий",3,IF(РЭМП!AC37= "средний",2,IF(РЭМП!AC37= "низкий",1)))</f>
        <v>1</v>
      </c>
      <c r="I32" s="23">
        <f>IF(позн!V34="высокий",3,IF(позн!V34= "средний",2,IF(позн!V34= "низкий",1)))</f>
        <v>2</v>
      </c>
      <c r="J32" s="32">
        <f>IF(позн!Z34="высокий",3,IF(позн!Z34= "средний",2,IF(позн!Z34= "низкий",1)))</f>
        <v>1</v>
      </c>
      <c r="K32" s="24">
        <f>IF(' констр '!M34="высокий",3,IF(' констр '!M34= "средний",2,IF(' констр '!M34= "низкий",1)))</f>
        <v>2</v>
      </c>
      <c r="L32" s="31">
        <f>IF(' констр '!Q34="высокий",3,IF(' констр '!Q34= "средний",2,IF(' констр '!Q34= "низкий",1)))</f>
        <v>1</v>
      </c>
      <c r="M32" s="22">
        <f>IF(игра!Y36="высокий",3,IF(игра!Y36= "средний",2,IF(игра!Y36= "низкий",1)))</f>
        <v>2</v>
      </c>
      <c r="N32" s="33">
        <f>IF(игра!AC36="высокий",3,IF(игра!AC36= "средний",2,IF(игра!AC36= "низкий",1)))</f>
        <v>1</v>
      </c>
      <c r="O32" s="22">
        <f>IF('Труд,ОБЖ'!AB36="высокий",3,IF('Труд,ОБЖ'!AB36= "средний",2,IF('Труд,ОБЖ'!AB36= "низкий",1)))</f>
        <v>2</v>
      </c>
      <c r="P32" s="33">
        <f>IF('Труд,ОБЖ'!AF36="высокий",3,IF('Труд,ОБЖ'!AF36= "средний",2,IF('Труд,ОБЖ'!AF36= "низкий",1)))</f>
        <v>1</v>
      </c>
      <c r="Q32" s="22">
        <f>IF(ПБ!AE34="высокий",3,IF(ПБ!AE34= "средний",2,IF(ПБ!AE34= "низкий",1)))</f>
        <v>2</v>
      </c>
      <c r="R32" s="33">
        <f>IF(ПБ!AI34="высокий",3,IF(ПБ!AI34= "средний",2,IF(ПБ!AI34= "низкий",1)))</f>
        <v>1</v>
      </c>
      <c r="S32" s="24">
        <f>IF('Труд,ОБЖ'!M36="высокий",3,IF('Труд,ОБЖ'!M36= "средний",2,IF('Труд,ОБЖ'!M36= "низкий",1)))</f>
        <v>2</v>
      </c>
      <c r="T32" s="31">
        <f>IF('Труд,ОБЖ'!Q36="высокий",3,IF('Труд,ОБЖ'!Q36= "средний",2,IF('Труд,ОБЖ'!Q36= "низкий",1)))</f>
        <v>1</v>
      </c>
      <c r="U32" s="22">
        <f>IF(ИЗО!M34="высокий",3,IF(ИЗО!M34= "средний",2,IF(ИЗО!M34= "низкий",1)))</f>
        <v>2</v>
      </c>
      <c r="V32" s="33">
        <f>IF(ИЗО!Q34="высокий",3,IF(ИЗО!Q34= "средний",2,IF(ИЗО!Q34= "низкий",1)))</f>
        <v>1</v>
      </c>
      <c r="W32" s="22">
        <f>IF(ИЗО!Y34="высокий",3,IF(ИЗО!Y34= "средний",2,IF(ИЗО!Y34= "низкий",1)))</f>
        <v>2</v>
      </c>
      <c r="X32" s="33">
        <f>IF(ИЗО!AC34="высокий",3,IF(ИЗО!AC34= "средний",2,IF(ИЗО!AC34= "низкий",1)))</f>
        <v>1</v>
      </c>
      <c r="Y32" s="22">
        <f>IF(ИЗО!AK34="высокий",3,IF(ИЗО!AK34= "средний",2,IF(ИЗО!AK34= "низкий",1)))</f>
        <v>2</v>
      </c>
      <c r="Z32" s="33">
        <f>IF(ИЗО!AO34="высокий",3,IF(ИЗО!AO34= "средний",2,IF(ИЗО!AO34= "низкий",1)))</f>
        <v>1</v>
      </c>
      <c r="AA32" s="24">
        <f>IF(Здоровье!S33="высокий",3,IF(Здоровье!S33= "средний",2,IF(Здоровье!S33= "низкий",1)))</f>
        <v>2</v>
      </c>
      <c r="AB32" s="31">
        <f>IF(Здоровье!W33="высокий",3,IF(Здоровье!W33= "средний",2,IF(Здоровье!W33= "низкий",1)))</f>
        <v>1</v>
      </c>
      <c r="AC32" s="22">
        <f>IF(Музыка!V33="высокий",3,IF(Музыка!V33= "средний",2,IF(Музыка!V33= "низкий",1)))</f>
        <v>1</v>
      </c>
      <c r="AD32" s="33">
        <f>IF(Музыка!Z33="высокий",3,IF(Музыка!Z33= "средний",2,IF(Музыка!Z33= "низкий",1)))</f>
        <v>1</v>
      </c>
      <c r="AE32" s="24">
        <f>IF(ФИЗО!V33= "высокий",3,IF(ФИЗО!V33= "средний",2,IF(ФИЗО!V33= "низкий",1)))</f>
        <v>1</v>
      </c>
      <c r="AF32" s="31">
        <f>IF(ФИЗО!Z33="высокий",3,IF(ФИЗО!Z33= "средний",2,IF(ФИЗО!Z33= "низкий",1)))</f>
        <v>1</v>
      </c>
      <c r="AG32" s="575">
        <f t="shared" si="0"/>
        <v>1.8666666666666667</v>
      </c>
      <c r="AH32" s="576">
        <f t="shared" si="1"/>
        <v>1</v>
      </c>
    </row>
    <row r="33" spans="1:34" ht="21.95" customHeight="1">
      <c r="A33" s="456">
        <v>22</v>
      </c>
      <c r="B33" s="448" t="str">
        <f>'реч. разв.'!B38</f>
        <v xml:space="preserve">С. Александр </v>
      </c>
      <c r="C33" s="22">
        <f>IF('реч. разв.'!M38="высокий",3,IF('реч. разв.'!M38= "средний",2,IF('реч. разв.'!M38= "низкий",1)))</f>
        <v>2</v>
      </c>
      <c r="D33" s="33">
        <f>IF('реч. разв.'!Q38="высокий",3,IF('реч. разв.'!Q38= "средний",2,IF('реч. разв.'!Q38= "низкий",1)))</f>
        <v>1</v>
      </c>
      <c r="E33" s="25">
        <f>IF('реч. разв.'!AB38="высокий",3,IF('реч. разв.'!AB38= "средний",2,IF('реч. разв.'!AB38= "низкий",1)))</f>
        <v>2</v>
      </c>
      <c r="F33" s="31">
        <f>IF('реч. разв.'!AF38="высокий",3,IF('реч. разв.'!AF38= "средний",2,IF('реч. разв.'!AF38= "низкий",1)))</f>
        <v>1</v>
      </c>
      <c r="G33" s="22">
        <f>IF(РЭМП!Y38="высокий",3,IF(РЭМП!Y38= "средний",2,IF(РЭМП!Y38= "низкий",1)))</f>
        <v>2</v>
      </c>
      <c r="H33" s="33">
        <f>IF(РЭМП!AC38="высокий",3,IF(РЭМП!AC38= "средний",2,IF(РЭМП!AC38= "низкий",1)))</f>
        <v>1</v>
      </c>
      <c r="I33" s="23">
        <f>IF(позн!V35="высокий",3,IF(позн!V35= "средний",2,IF(позн!V35= "низкий",1)))</f>
        <v>2</v>
      </c>
      <c r="J33" s="32">
        <f>IF(позн!Z35="высокий",3,IF(позн!Z35= "средний",2,IF(позн!Z35= "низкий",1)))</f>
        <v>1</v>
      </c>
      <c r="K33" s="24">
        <f>IF(' констр '!M35="высокий",3,IF(' констр '!M35= "средний",2,IF(' констр '!M35= "низкий",1)))</f>
        <v>2</v>
      </c>
      <c r="L33" s="31">
        <f>IF(' констр '!Q35="высокий",3,IF(' констр '!Q35= "средний",2,IF(' констр '!Q35= "низкий",1)))</f>
        <v>1</v>
      </c>
      <c r="M33" s="22">
        <f>IF(игра!Y37="высокий",3,IF(игра!Y37= "средний",2,IF(игра!Y37= "низкий",1)))</f>
        <v>2</v>
      </c>
      <c r="N33" s="33">
        <f>IF(игра!AC37="высокий",3,IF(игра!AC37= "средний",2,IF(игра!AC37= "низкий",1)))</f>
        <v>1</v>
      </c>
      <c r="O33" s="22">
        <f>IF('Труд,ОБЖ'!AB37="высокий",3,IF('Труд,ОБЖ'!AB37= "средний",2,IF('Труд,ОБЖ'!AB37= "низкий",1)))</f>
        <v>2</v>
      </c>
      <c r="P33" s="33">
        <f>IF('Труд,ОБЖ'!AF37="высокий",3,IF('Труд,ОБЖ'!AF37= "средний",2,IF('Труд,ОБЖ'!AF37= "низкий",1)))</f>
        <v>1</v>
      </c>
      <c r="Q33" s="22">
        <f>IF(ПБ!AE35="высокий",3,IF(ПБ!AE35= "средний",2,IF(ПБ!AE35= "низкий",1)))</f>
        <v>2</v>
      </c>
      <c r="R33" s="33">
        <f>IF(ПБ!AI35="высокий",3,IF(ПБ!AI35= "средний",2,IF(ПБ!AI35= "низкий",1)))</f>
        <v>1</v>
      </c>
      <c r="S33" s="24">
        <f>IF('Труд,ОБЖ'!M37="высокий",3,IF('Труд,ОБЖ'!M37= "средний",2,IF('Труд,ОБЖ'!M37= "низкий",1)))</f>
        <v>2</v>
      </c>
      <c r="T33" s="31">
        <f>IF('Труд,ОБЖ'!Q37="высокий",3,IF('Труд,ОБЖ'!Q37= "средний",2,IF('Труд,ОБЖ'!Q37= "низкий",1)))</f>
        <v>1</v>
      </c>
      <c r="U33" s="22">
        <f>IF(ИЗО!M35="высокий",3,IF(ИЗО!M35= "средний",2,IF(ИЗО!M35= "низкий",1)))</f>
        <v>2</v>
      </c>
      <c r="V33" s="33">
        <f>IF(ИЗО!Q35="высокий",3,IF(ИЗО!Q35= "средний",2,IF(ИЗО!Q35= "низкий",1)))</f>
        <v>1</v>
      </c>
      <c r="W33" s="22">
        <f>IF(ИЗО!Y35="высокий",3,IF(ИЗО!Y35= "средний",2,IF(ИЗО!Y35= "низкий",1)))</f>
        <v>2</v>
      </c>
      <c r="X33" s="33">
        <f>IF(ИЗО!AC35="высокий",3,IF(ИЗО!AC35= "средний",2,IF(ИЗО!AC35= "низкий",1)))</f>
        <v>1</v>
      </c>
      <c r="Y33" s="22">
        <f>IF(ИЗО!AK35="высокий",3,IF(ИЗО!AK35= "средний",2,IF(ИЗО!AK35= "низкий",1)))</f>
        <v>2</v>
      </c>
      <c r="Z33" s="33">
        <f>IF(ИЗО!AO35="высокий",3,IF(ИЗО!AO35= "средний",2,IF(ИЗО!AO35= "низкий",1)))</f>
        <v>1</v>
      </c>
      <c r="AA33" s="24">
        <f>IF(Здоровье!S34="высокий",3,IF(Здоровье!S34= "средний",2,IF(Здоровье!S34= "низкий",1)))</f>
        <v>2</v>
      </c>
      <c r="AB33" s="31">
        <f>IF(Здоровье!W34="высокий",3,IF(Здоровье!W34= "средний",2,IF(Здоровье!W34= "низкий",1)))</f>
        <v>1</v>
      </c>
      <c r="AC33" s="22">
        <f>IF(Музыка!V34="высокий",3,IF(Музыка!V34= "средний",2,IF(Музыка!V34= "низкий",1)))</f>
        <v>1</v>
      </c>
      <c r="AD33" s="33">
        <f>IF(Музыка!Z34="высокий",3,IF(Музыка!Z34= "средний",2,IF(Музыка!Z34= "низкий",1)))</f>
        <v>1</v>
      </c>
      <c r="AE33" s="24">
        <f>IF(ФИЗО!V34= "высокий",3,IF(ФИЗО!V34= "средний",2,IF(ФИЗО!V34= "низкий",1)))</f>
        <v>1</v>
      </c>
      <c r="AF33" s="31">
        <f>IF(ФИЗО!Z34="высокий",3,IF(ФИЗО!Z34= "средний",2,IF(ФИЗО!Z34= "низкий",1)))</f>
        <v>1</v>
      </c>
      <c r="AG33" s="575">
        <f t="shared" si="0"/>
        <v>1.8666666666666667</v>
      </c>
      <c r="AH33" s="576">
        <f t="shared" si="1"/>
        <v>1</v>
      </c>
    </row>
    <row r="34" spans="1:34" ht="21.95" customHeight="1">
      <c r="A34" s="456">
        <v>23</v>
      </c>
      <c r="B34" s="448" t="str">
        <f>'реч. разв.'!B39</f>
        <v xml:space="preserve">Ф. Мирон </v>
      </c>
      <c r="C34" s="22">
        <f>IF('реч. разв.'!M39="высокий",3,IF('реч. разв.'!M39= "средний",2,IF('реч. разв.'!M39= "низкий",1)))</f>
        <v>2</v>
      </c>
      <c r="D34" s="33">
        <f>IF('реч. разв.'!Q39="высокий",3,IF('реч. разв.'!Q39= "средний",2,IF('реч. разв.'!Q39= "низкий",1)))</f>
        <v>1</v>
      </c>
      <c r="E34" s="25">
        <f>IF('реч. разв.'!AB39="высокий",3,IF('реч. разв.'!AB39= "средний",2,IF('реч. разв.'!AB39= "низкий",1)))</f>
        <v>1</v>
      </c>
      <c r="F34" s="31">
        <f>IF('реч. разв.'!AF39="высокий",3,IF('реч. разв.'!AF39= "средний",2,IF('реч. разв.'!AF39= "низкий",1)))</f>
        <v>1</v>
      </c>
      <c r="G34" s="22">
        <f>IF(РЭМП!Y39="высокий",3,IF(РЭМП!Y39= "средний",2,IF(РЭМП!Y39= "низкий",1)))</f>
        <v>2</v>
      </c>
      <c r="H34" s="33">
        <f>IF(РЭМП!AC39="высокий",3,IF(РЭМП!AC39= "средний",2,IF(РЭМП!AC39= "низкий",1)))</f>
        <v>1</v>
      </c>
      <c r="I34" s="23">
        <f>IF(позн!V36="высокий",3,IF(позн!V36= "средний",2,IF(позн!V36= "низкий",1)))</f>
        <v>2</v>
      </c>
      <c r="J34" s="32">
        <f>IF(позн!Z36="высокий",3,IF(позн!Z36= "средний",2,IF(позн!Z36= "низкий",1)))</f>
        <v>1</v>
      </c>
      <c r="K34" s="24">
        <f>IF(' констр '!M36="высокий",3,IF(' констр '!M36= "средний",2,IF(' констр '!M36= "низкий",1)))</f>
        <v>2</v>
      </c>
      <c r="L34" s="31">
        <f>IF(' констр '!Q36="высокий",3,IF(' констр '!Q36= "средний",2,IF(' констр '!Q36= "низкий",1)))</f>
        <v>1</v>
      </c>
      <c r="M34" s="22">
        <f>IF(игра!Y38="высокий",3,IF(игра!Y38= "средний",2,IF(игра!Y38= "низкий",1)))</f>
        <v>2</v>
      </c>
      <c r="N34" s="33">
        <f>IF(игра!AC38="высокий",3,IF(игра!AC38= "средний",2,IF(игра!AC38= "низкий",1)))</f>
        <v>1</v>
      </c>
      <c r="O34" s="22">
        <f>IF('Труд,ОБЖ'!AB38="высокий",3,IF('Труд,ОБЖ'!AB38= "средний",2,IF('Труд,ОБЖ'!AB38= "низкий",1)))</f>
        <v>1</v>
      </c>
      <c r="P34" s="33">
        <f>IF('Труд,ОБЖ'!AF38="высокий",3,IF('Труд,ОБЖ'!AF38= "средний",2,IF('Труд,ОБЖ'!AF38= "низкий",1)))</f>
        <v>1</v>
      </c>
      <c r="Q34" s="22">
        <f>IF(ПБ!AE36="высокий",3,IF(ПБ!AE36= "средний",2,IF(ПБ!AE36= "низкий",1)))</f>
        <v>2</v>
      </c>
      <c r="R34" s="33">
        <f>IF(ПБ!AI36="высокий",3,IF(ПБ!AI36= "средний",2,IF(ПБ!AI36= "низкий",1)))</f>
        <v>1</v>
      </c>
      <c r="S34" s="24">
        <f>IF('Труд,ОБЖ'!M38="высокий",3,IF('Труд,ОБЖ'!M38= "средний",2,IF('Труд,ОБЖ'!M38= "низкий",1)))</f>
        <v>2</v>
      </c>
      <c r="T34" s="31">
        <f>IF('Труд,ОБЖ'!Q38="высокий",3,IF('Труд,ОБЖ'!Q38= "средний",2,IF('Труд,ОБЖ'!Q38= "низкий",1)))</f>
        <v>1</v>
      </c>
      <c r="U34" s="22">
        <f>IF(ИЗО!M36="высокий",3,IF(ИЗО!M36= "средний",2,IF(ИЗО!M36= "низкий",1)))</f>
        <v>2</v>
      </c>
      <c r="V34" s="33">
        <f>IF(ИЗО!Q36="высокий",3,IF(ИЗО!Q36= "средний",2,IF(ИЗО!Q36= "низкий",1)))</f>
        <v>1</v>
      </c>
      <c r="W34" s="22">
        <f>IF(ИЗО!Y36="высокий",3,IF(ИЗО!Y36= "средний",2,IF(ИЗО!Y36= "низкий",1)))</f>
        <v>2</v>
      </c>
      <c r="X34" s="33">
        <f>IF(ИЗО!AC36="высокий",3,IF(ИЗО!AC36= "средний",2,IF(ИЗО!AC36= "низкий",1)))</f>
        <v>1</v>
      </c>
      <c r="Y34" s="22">
        <f>IF(ИЗО!AK36="высокий",3,IF(ИЗО!AK36= "средний",2,IF(ИЗО!AK36= "низкий",1)))</f>
        <v>1</v>
      </c>
      <c r="Z34" s="33">
        <f>IF(ИЗО!AO36="высокий",3,IF(ИЗО!AO36= "средний",2,IF(ИЗО!AO36= "низкий",1)))</f>
        <v>1</v>
      </c>
      <c r="AA34" s="24">
        <f>IF(Здоровье!S35="высокий",3,IF(Здоровье!S35= "средний",2,IF(Здоровье!S35= "низкий",1)))</f>
        <v>2</v>
      </c>
      <c r="AB34" s="31">
        <f>IF(Здоровье!W35="высокий",3,IF(Здоровье!W35= "средний",2,IF(Здоровье!W35= "низкий",1)))</f>
        <v>1</v>
      </c>
      <c r="AC34" s="22">
        <f>IF(Музыка!V35="высокий",3,IF(Музыка!V35= "средний",2,IF(Музыка!V35= "низкий",1)))</f>
        <v>1</v>
      </c>
      <c r="AD34" s="33">
        <f>IF(Музыка!Z35="высокий",3,IF(Музыка!Z35= "средний",2,IF(Музыка!Z35= "низкий",1)))</f>
        <v>1</v>
      </c>
      <c r="AE34" s="24">
        <f>IF(ФИЗО!V35= "высокий",3,IF(ФИЗО!V35= "средний",2,IF(ФИЗО!V35= "низкий",1)))</f>
        <v>1</v>
      </c>
      <c r="AF34" s="31">
        <f>IF(ФИЗО!Z35="высокий",3,IF(ФИЗО!Z35= "средний",2,IF(ФИЗО!Z35= "низкий",1)))</f>
        <v>1</v>
      </c>
      <c r="AG34" s="575">
        <f t="shared" si="0"/>
        <v>1.6666666666666667</v>
      </c>
      <c r="AH34" s="576">
        <f t="shared" si="1"/>
        <v>1</v>
      </c>
    </row>
    <row r="35" spans="1:34" ht="21.95" customHeight="1">
      <c r="A35" s="456">
        <v>24</v>
      </c>
      <c r="B35" s="448" t="str">
        <f>'реч. разв.'!B40</f>
        <v xml:space="preserve">Х. Мухаммад </v>
      </c>
      <c r="C35" s="22">
        <f>IF('реч. разв.'!M40="высокий",3,IF('реч. разв.'!M40= "средний",2,IF('реч. разв.'!M40= "низкий",1)))</f>
        <v>1</v>
      </c>
      <c r="D35" s="33">
        <f>IF('реч. разв.'!Q40="высокий",3,IF('реч. разв.'!Q40= "средний",2,IF('реч. разв.'!Q40= "низкий",1)))</f>
        <v>1</v>
      </c>
      <c r="E35" s="25">
        <f>IF('реч. разв.'!AB40="высокий",3,IF('реч. разв.'!AB40= "средний",2,IF('реч. разв.'!AB40= "низкий",1)))</f>
        <v>1</v>
      </c>
      <c r="F35" s="31">
        <f>IF('реч. разв.'!AF40="высокий",3,IF('реч. разв.'!AF40= "средний",2,IF('реч. разв.'!AF40= "низкий",1)))</f>
        <v>1</v>
      </c>
      <c r="G35" s="22">
        <f>IF(РЭМП!Y40="высокий",3,IF(РЭМП!Y40= "средний",2,IF(РЭМП!Y40= "низкий",1)))</f>
        <v>1</v>
      </c>
      <c r="H35" s="33">
        <f>IF(РЭМП!AC40="высокий",3,IF(РЭМП!AC40= "средний",2,IF(РЭМП!AC40= "низкий",1)))</f>
        <v>1</v>
      </c>
      <c r="I35" s="23">
        <f>IF(позн!V37="высокий",3,IF(позн!V37= "средний",2,IF(позн!V37= "низкий",1)))</f>
        <v>1</v>
      </c>
      <c r="J35" s="32">
        <f>IF(позн!Z37="высокий",3,IF(позн!Z37= "средний",2,IF(позн!Z37= "низкий",1)))</f>
        <v>1</v>
      </c>
      <c r="K35" s="24">
        <f>IF(' констр '!M37="высокий",3,IF(' констр '!M37= "средний",2,IF(' констр '!M37= "низкий",1)))</f>
        <v>1</v>
      </c>
      <c r="L35" s="31">
        <f>IF(' констр '!Q37="высокий",3,IF(' констр '!Q37= "средний",2,IF(' констр '!Q37= "низкий",1)))</f>
        <v>1</v>
      </c>
      <c r="M35" s="22">
        <f>IF(игра!Y39="высокий",3,IF(игра!Y39= "средний",2,IF(игра!Y39= "низкий",1)))</f>
        <v>1</v>
      </c>
      <c r="N35" s="33">
        <f>IF(игра!AC39="высокий",3,IF(игра!AC39= "средний",2,IF(игра!AC39= "низкий",1)))</f>
        <v>1</v>
      </c>
      <c r="O35" s="22">
        <f>IF('Труд,ОБЖ'!AB39="высокий",3,IF('Труд,ОБЖ'!AB39= "средний",2,IF('Труд,ОБЖ'!AB39= "низкий",1)))</f>
        <v>1</v>
      </c>
      <c r="P35" s="33">
        <f>IF('Труд,ОБЖ'!AF39="высокий",3,IF('Труд,ОБЖ'!AF39= "средний",2,IF('Труд,ОБЖ'!AF39= "низкий",1)))</f>
        <v>1</v>
      </c>
      <c r="Q35" s="22">
        <f>IF(ПБ!AE37="высокий",3,IF(ПБ!AE37= "средний",2,IF(ПБ!AE37= "низкий",1)))</f>
        <v>1</v>
      </c>
      <c r="R35" s="33">
        <f>IF(ПБ!AI37="высокий",3,IF(ПБ!AI37= "средний",2,IF(ПБ!AI37= "низкий",1)))</f>
        <v>1</v>
      </c>
      <c r="S35" s="24">
        <f>IF('Труд,ОБЖ'!M39="высокий",3,IF('Труд,ОБЖ'!M39= "средний",2,IF('Труд,ОБЖ'!M39= "низкий",1)))</f>
        <v>1</v>
      </c>
      <c r="T35" s="31">
        <f>IF('Труд,ОБЖ'!Q39="высокий",3,IF('Труд,ОБЖ'!Q39= "средний",2,IF('Труд,ОБЖ'!Q39= "низкий",1)))</f>
        <v>1</v>
      </c>
      <c r="U35" s="22">
        <f>IF(ИЗО!M37="высокий",3,IF(ИЗО!M37= "средний",2,IF(ИЗО!M37= "низкий",1)))</f>
        <v>1</v>
      </c>
      <c r="V35" s="33">
        <f>IF(ИЗО!Q37="высокий",3,IF(ИЗО!Q37= "средний",2,IF(ИЗО!Q37= "низкий",1)))</f>
        <v>1</v>
      </c>
      <c r="W35" s="22">
        <f>IF(ИЗО!Y37="высокий",3,IF(ИЗО!Y37= "средний",2,IF(ИЗО!Y37= "низкий",1)))</f>
        <v>1</v>
      </c>
      <c r="X35" s="33">
        <f>IF(ИЗО!AC37="высокий",3,IF(ИЗО!AC37= "средний",2,IF(ИЗО!AC37= "низкий",1)))</f>
        <v>1</v>
      </c>
      <c r="Y35" s="22">
        <f>IF(ИЗО!AK37="высокий",3,IF(ИЗО!AK37= "средний",2,IF(ИЗО!AK37= "низкий",1)))</f>
        <v>1</v>
      </c>
      <c r="Z35" s="33">
        <f>IF(ИЗО!AO37="высокий",3,IF(ИЗО!AO37= "средний",2,IF(ИЗО!AO37= "низкий",1)))</f>
        <v>1</v>
      </c>
      <c r="AA35" s="24">
        <f>IF(Здоровье!S36="высокий",3,IF(Здоровье!S36= "средний",2,IF(Здоровье!S36= "низкий",1)))</f>
        <v>1</v>
      </c>
      <c r="AB35" s="31">
        <f>IF(Здоровье!W36="высокий",3,IF(Здоровье!W36= "средний",2,IF(Здоровье!W36= "низкий",1)))</f>
        <v>1</v>
      </c>
      <c r="AC35" s="22">
        <f>IF(Музыка!V36="высокий",3,IF(Музыка!V36= "средний",2,IF(Музыка!V36= "низкий",1)))</f>
        <v>1</v>
      </c>
      <c r="AD35" s="33">
        <f>IF(Музыка!Z36="высокий",3,IF(Музыка!Z36= "средний",2,IF(Музыка!Z36= "низкий",1)))</f>
        <v>1</v>
      </c>
      <c r="AE35" s="24">
        <f>IF(ФИЗО!V36= "высокий",3,IF(ФИЗО!V36= "средний",2,IF(ФИЗО!V36= "низкий",1)))</f>
        <v>1</v>
      </c>
      <c r="AF35" s="31">
        <f>IF(ФИЗО!Z36="высокий",3,IF(ФИЗО!Z36= "средний",2,IF(ФИЗО!Z36= "низкий",1)))</f>
        <v>1</v>
      </c>
      <c r="AG35" s="575">
        <f t="shared" si="0"/>
        <v>1</v>
      </c>
      <c r="AH35" s="576">
        <f t="shared" si="1"/>
        <v>1</v>
      </c>
    </row>
    <row r="36" spans="1:34" ht="21.95" customHeight="1">
      <c r="A36" s="457">
        <v>25</v>
      </c>
      <c r="B36" s="448" t="str">
        <f>'реч. разв.'!B41</f>
        <v xml:space="preserve">Я. Артем </v>
      </c>
      <c r="C36" s="22">
        <f>IF('реч. разв.'!M41="высокий",3,IF('реч. разв.'!M41= "средний",2,IF('реч. разв.'!M41= "низкий",1)))</f>
        <v>1</v>
      </c>
      <c r="D36" s="33">
        <f>IF('реч. разв.'!Q41="высокий",3,IF('реч. разв.'!Q41= "средний",2,IF('реч. разв.'!Q41= "низкий",1)))</f>
        <v>1</v>
      </c>
      <c r="E36" s="25">
        <f>IF('реч. разв.'!AB41="высокий",3,IF('реч. разв.'!AB41= "средний",2,IF('реч. разв.'!AB41= "низкий",1)))</f>
        <v>1</v>
      </c>
      <c r="F36" s="31">
        <f>IF('реч. разв.'!AF41="высокий",3,IF('реч. разв.'!AF41= "средний",2,IF('реч. разв.'!AF41= "низкий",1)))</f>
        <v>1</v>
      </c>
      <c r="G36" s="22">
        <f>IF(РЭМП!Y41="высокий",3,IF(РЭМП!Y41= "средний",2,IF(РЭМП!Y41= "низкий",1)))</f>
        <v>1</v>
      </c>
      <c r="H36" s="33">
        <f>IF(РЭМП!AC41="высокий",3,IF(РЭМП!AC41= "средний",2,IF(РЭМП!AC41= "низкий",1)))</f>
        <v>1</v>
      </c>
      <c r="I36" s="23">
        <f>IF(позн!V38="высокий",3,IF(позн!V38= "средний",2,IF(позн!V38= "низкий",1)))</f>
        <v>1</v>
      </c>
      <c r="J36" s="32">
        <f>IF(позн!Z38="высокий",3,IF(позн!Z38= "средний",2,IF(позн!Z38= "низкий",1)))</f>
        <v>1</v>
      </c>
      <c r="K36" s="24">
        <f>IF(' констр '!M38="высокий",3,IF(' констр '!M38= "средний",2,IF(' констр '!M38= "низкий",1)))</f>
        <v>1</v>
      </c>
      <c r="L36" s="31">
        <f>IF(' констр '!Q38="высокий",3,IF(' констр '!Q38= "средний",2,IF(' констр '!Q38= "низкий",1)))</f>
        <v>1</v>
      </c>
      <c r="M36" s="22">
        <f>IF(игра!Y40="высокий",3,IF(игра!Y40= "средний",2,IF(игра!Y40= "низкий",1)))</f>
        <v>1</v>
      </c>
      <c r="N36" s="33">
        <f>IF(игра!AC40="высокий",3,IF(игра!AC40= "средний",2,IF(игра!AC40= "низкий",1)))</f>
        <v>1</v>
      </c>
      <c r="O36" s="22">
        <f>IF('Труд,ОБЖ'!AB40="высокий",3,IF('Труд,ОБЖ'!AB40= "средний",2,IF('Труд,ОБЖ'!AB40= "низкий",1)))</f>
        <v>1</v>
      </c>
      <c r="P36" s="33">
        <f>IF('Труд,ОБЖ'!AF40="высокий",3,IF('Труд,ОБЖ'!AF40= "средний",2,IF('Труд,ОБЖ'!AF40= "низкий",1)))</f>
        <v>1</v>
      </c>
      <c r="Q36" s="22">
        <f>IF(ПБ!AE38="высокий",3,IF(ПБ!AE38= "средний",2,IF(ПБ!AE38= "низкий",1)))</f>
        <v>1</v>
      </c>
      <c r="R36" s="33">
        <f>IF(ПБ!AI38="высокий",3,IF(ПБ!AI38= "средний",2,IF(ПБ!AI38= "низкий",1)))</f>
        <v>1</v>
      </c>
      <c r="S36" s="24">
        <f>IF('Труд,ОБЖ'!M40="высокий",3,IF('Труд,ОБЖ'!M40= "средний",2,IF('Труд,ОБЖ'!M40= "низкий",1)))</f>
        <v>2</v>
      </c>
      <c r="T36" s="31">
        <f>IF('Труд,ОБЖ'!Q40="высокий",3,IF('Труд,ОБЖ'!Q40= "средний",2,IF('Труд,ОБЖ'!Q40= "низкий",1)))</f>
        <v>1</v>
      </c>
      <c r="U36" s="22">
        <f>IF(ИЗО!M38="высокий",3,IF(ИЗО!M38= "средний",2,IF(ИЗО!M38= "низкий",1)))</f>
        <v>1</v>
      </c>
      <c r="V36" s="33">
        <f>IF(ИЗО!Q38="высокий",3,IF(ИЗО!Q38= "средний",2,IF(ИЗО!Q38= "низкий",1)))</f>
        <v>1</v>
      </c>
      <c r="W36" s="22">
        <f>IF(ИЗО!Y38="высокий",3,IF(ИЗО!Y38= "средний",2,IF(ИЗО!Y38= "низкий",1)))</f>
        <v>1</v>
      </c>
      <c r="X36" s="33">
        <f>IF(ИЗО!AC38="высокий",3,IF(ИЗО!AC38= "средний",2,IF(ИЗО!AC38= "низкий",1)))</f>
        <v>1</v>
      </c>
      <c r="Y36" s="22">
        <f>IF(ИЗО!AK38="высокий",3,IF(ИЗО!AK38= "средний",2,IF(ИЗО!AK38= "низкий",1)))</f>
        <v>1</v>
      </c>
      <c r="Z36" s="33">
        <f>IF(ИЗО!AO38="высокий",3,IF(ИЗО!AO38= "средний",2,IF(ИЗО!AO38= "низкий",1)))</f>
        <v>1</v>
      </c>
      <c r="AA36" s="24">
        <f>IF(Здоровье!S37="высокий",3,IF(Здоровье!S37= "средний",2,IF(Здоровье!S37= "низкий",1)))</f>
        <v>2</v>
      </c>
      <c r="AB36" s="31">
        <f>IF(Здоровье!W37="высокий",3,IF(Здоровье!W37= "средний",2,IF(Здоровье!W37= "низкий",1)))</f>
        <v>1</v>
      </c>
      <c r="AC36" s="22">
        <f>IF(Музыка!V37="высокий",3,IF(Музыка!V37= "средний",2,IF(Музыка!V37= "низкий",1)))</f>
        <v>1</v>
      </c>
      <c r="AD36" s="33">
        <f>IF(Музыка!Z37="высокий",3,IF(Музыка!Z37= "средний",2,IF(Музыка!Z37= "низкий",1)))</f>
        <v>1</v>
      </c>
      <c r="AE36" s="24">
        <f>IF(ФИЗО!V37= "высокий",3,IF(ФИЗО!V37= "средний",2,IF(ФИЗО!V37= "низкий",1)))</f>
        <v>1</v>
      </c>
      <c r="AF36" s="31">
        <f>IF(ФИЗО!Z37="высокий",3,IF(ФИЗО!Z37= "средний",2,IF(ФИЗО!Z37= "низкий",1)))</f>
        <v>1</v>
      </c>
      <c r="AG36" s="575">
        <f t="shared" ref="AG36" si="2">AVERAGE(C36,E36,G36,I36,K36,M36,O36,Q36,S36,U36,W36,Y36,AA36,AC36,AE36)</f>
        <v>1.1333333333333333</v>
      </c>
      <c r="AH36" s="576">
        <f t="shared" ref="AH36" si="3">AVERAGE(D36,F36,H36,J36,L36,N36,P36,R36,T36,V36,X36,Z36,AB36,AD36,AF36)</f>
        <v>1</v>
      </c>
    </row>
    <row r="37" spans="1:34" ht="21.95" customHeight="1">
      <c r="A37" s="456">
        <v>26</v>
      </c>
      <c r="B37" s="448" t="str">
        <f>'реч. разв.'!B42</f>
        <v xml:space="preserve">Я. Николай </v>
      </c>
      <c r="C37" s="22">
        <f>IF('реч. разв.'!M42="высокий",3,IF('реч. разв.'!M42= "средний",2,IF('реч. разв.'!M42= "низкий",1)))</f>
        <v>1</v>
      </c>
      <c r="D37" s="33">
        <f>IF('реч. разв.'!Q42="высокий",3,IF('реч. разв.'!Q42= "средний",2,IF('реч. разв.'!Q42= "низкий",1)))</f>
        <v>1</v>
      </c>
      <c r="E37" s="25">
        <f>IF('реч. разв.'!AB42="высокий",3,IF('реч. разв.'!AB42= "средний",2,IF('реч. разв.'!AB42= "низкий",1)))</f>
        <v>1</v>
      </c>
      <c r="F37" s="31">
        <f>IF('реч. разв.'!AF42="высокий",3,IF('реч. разв.'!AF42= "средний",2,IF('реч. разв.'!AF42= "низкий",1)))</f>
        <v>1</v>
      </c>
      <c r="G37" s="22">
        <f>IF(РЭМП!Y42="высокий",3,IF(РЭМП!Y42= "средний",2,IF(РЭМП!Y42= "низкий",1)))</f>
        <v>1</v>
      </c>
      <c r="H37" s="33">
        <f>IF(РЭМП!AC42="высокий",3,IF(РЭМП!AC42= "средний",2,IF(РЭМП!AC42= "низкий",1)))</f>
        <v>1</v>
      </c>
      <c r="I37" s="23">
        <f>IF(позн!V39="высокий",3,IF(позн!V39= "средний",2,IF(позн!V39= "низкий",1)))</f>
        <v>1</v>
      </c>
      <c r="J37" s="32">
        <f>IF(позн!Z39="высокий",3,IF(позн!Z39= "средний",2,IF(позн!Z39= "низкий",1)))</f>
        <v>1</v>
      </c>
      <c r="K37" s="24">
        <f>IF(' констр '!M39="высокий",3,IF(' констр '!M39= "средний",2,IF(' констр '!M39= "низкий",1)))</f>
        <v>1</v>
      </c>
      <c r="L37" s="31">
        <f>IF(' констр '!Q39="высокий",3,IF(' констр '!Q39= "средний",2,IF(' констр '!Q39= "низкий",1)))</f>
        <v>1</v>
      </c>
      <c r="M37" s="22">
        <f>IF(игра!Y41="высокий",3,IF(игра!Y41= "средний",2,IF(игра!Y41= "низкий",1)))</f>
        <v>1</v>
      </c>
      <c r="N37" s="33">
        <f>IF(игра!AC41="высокий",3,IF(игра!AC41= "средний",2,IF(игра!AC41= "низкий",1)))</f>
        <v>1</v>
      </c>
      <c r="O37" s="22">
        <f>IF('Труд,ОБЖ'!AB41="высокий",3,IF('Труд,ОБЖ'!AB41= "средний",2,IF('Труд,ОБЖ'!AB41= "низкий",1)))</f>
        <v>1</v>
      </c>
      <c r="P37" s="33">
        <f>IF('Труд,ОБЖ'!AF41="высокий",3,IF('Труд,ОБЖ'!AF41= "средний",2,IF('Труд,ОБЖ'!AF41= "низкий",1)))</f>
        <v>1</v>
      </c>
      <c r="Q37" s="22">
        <f>IF(ПБ!AE39="высокий",3,IF(ПБ!AE39= "средний",2,IF(ПБ!AE39= "низкий",1)))</f>
        <v>1</v>
      </c>
      <c r="R37" s="33">
        <f>IF(ПБ!AI39="высокий",3,IF(ПБ!AI39= "средний",2,IF(ПБ!AI39= "низкий",1)))</f>
        <v>1</v>
      </c>
      <c r="S37" s="24">
        <f>IF('Труд,ОБЖ'!M41="высокий",3,IF('Труд,ОБЖ'!M41= "средний",2,IF('Труд,ОБЖ'!M41= "низкий",1)))</f>
        <v>1</v>
      </c>
      <c r="T37" s="31">
        <f>IF('Труд,ОБЖ'!Q41="высокий",3,IF('Труд,ОБЖ'!Q41= "средний",2,IF('Труд,ОБЖ'!Q41= "низкий",1)))</f>
        <v>1</v>
      </c>
      <c r="U37" s="22">
        <f>IF(ИЗО!M39="высокий",3,IF(ИЗО!M39= "средний",2,IF(ИЗО!M39= "низкий",1)))</f>
        <v>1</v>
      </c>
      <c r="V37" s="33">
        <f>IF(ИЗО!Q39="высокий",3,IF(ИЗО!Q39= "средний",2,IF(ИЗО!Q39= "низкий",1)))</f>
        <v>1</v>
      </c>
      <c r="W37" s="22">
        <f>IF(ИЗО!Y39="высокий",3,IF(ИЗО!Y39= "средний",2,IF(ИЗО!Y39= "низкий",1)))</f>
        <v>1</v>
      </c>
      <c r="X37" s="33">
        <f>IF(ИЗО!AC39="высокий",3,IF(ИЗО!AC39= "средний",2,IF(ИЗО!AC39= "низкий",1)))</f>
        <v>1</v>
      </c>
      <c r="Y37" s="22">
        <f>IF(ИЗО!AK39="высокий",3,IF(ИЗО!AK39= "средний",2,IF(ИЗО!AK39= "низкий",1)))</f>
        <v>1</v>
      </c>
      <c r="Z37" s="33">
        <f>IF(ИЗО!AO39="высокий",3,IF(ИЗО!AO39= "средний",2,IF(ИЗО!AO39= "низкий",1)))</f>
        <v>1</v>
      </c>
      <c r="AA37" s="24">
        <f>IF(Здоровье!S38="высокий",3,IF(Здоровье!S38= "средний",2,IF(Здоровье!S38= "низкий",1)))</f>
        <v>1</v>
      </c>
      <c r="AB37" s="31">
        <f>IF(Здоровье!W38="высокий",3,IF(Здоровье!W38= "средний",2,IF(Здоровье!W38= "низкий",1)))</f>
        <v>1</v>
      </c>
      <c r="AC37" s="22">
        <f>IF(Музыка!V38="высокий",3,IF(Музыка!V38= "средний",2,IF(Музыка!V38= "низкий",1)))</f>
        <v>1</v>
      </c>
      <c r="AD37" s="33">
        <f>IF(Музыка!Z38="высокий",3,IF(Музыка!Z38= "средний",2,IF(Музыка!Z38= "низкий",1)))</f>
        <v>1</v>
      </c>
      <c r="AE37" s="24">
        <f>IF(ФИЗО!V38= "высокий",3,IF(ФИЗО!V38= "средний",2,IF(ФИЗО!V38= "низкий",1)))</f>
        <v>1</v>
      </c>
      <c r="AF37" s="31">
        <f>IF(ФИЗО!Z38="высокий",3,IF(ФИЗО!Z38= "средний",2,IF(ФИЗО!Z38= "низкий",1)))</f>
        <v>1</v>
      </c>
      <c r="AG37" s="575">
        <f t="shared" ref="AG37" si="4">AVERAGE(C37,E37,G37,I37,K37,M37,O37,Q37,S37,U37,W37,Y37,AA37,AC37,AE37)</f>
        <v>1</v>
      </c>
      <c r="AH37" s="576">
        <f t="shared" ref="AH37" si="5">AVERAGE(D37,F37,H37,J37,L37,N37,P37,R37,T37,V37,X37,Z37,AB37,AD37,AF37)</f>
        <v>1</v>
      </c>
    </row>
    <row r="38" spans="1:34" ht="21.95" customHeight="1">
      <c r="A38" s="456">
        <v>27</v>
      </c>
      <c r="B38" s="448" t="str">
        <f>'реч. разв.'!B43</f>
        <v xml:space="preserve">Я. Василиса </v>
      </c>
      <c r="C38" s="22">
        <f>IF('реч. разв.'!M43="высокий",3,IF('реч. разв.'!M43= "средний",2,IF('реч. разв.'!M43= "низкий",1)))</f>
        <v>1</v>
      </c>
      <c r="D38" s="33">
        <f>IF('реч. разв.'!Q43="высокий",3,IF('реч. разв.'!Q43= "средний",2,IF('реч. разв.'!Q43= "низкий",1)))</f>
        <v>1</v>
      </c>
      <c r="E38" s="25">
        <f>IF('реч. разв.'!AB43="высокий",3,IF('реч. разв.'!AB43= "средний",2,IF('реч. разв.'!AB43= "низкий",1)))</f>
        <v>1</v>
      </c>
      <c r="F38" s="31">
        <f>IF('реч. разв.'!AF43="высокий",3,IF('реч. разв.'!AF43= "средний",2,IF('реч. разв.'!AF43= "низкий",1)))</f>
        <v>1</v>
      </c>
      <c r="G38" s="22">
        <f>IF(РЭМП!Y43="высокий",3,IF(РЭМП!Y43= "средний",2,IF(РЭМП!Y43= "низкий",1)))</f>
        <v>1</v>
      </c>
      <c r="H38" s="33">
        <f>IF(РЭМП!AC43="высокий",3,IF(РЭМП!AC43= "средний",2,IF(РЭМП!AC43= "низкий",1)))</f>
        <v>1</v>
      </c>
      <c r="I38" s="23">
        <f>IF(позн!V40="высокий",3,IF(позн!V40= "средний",2,IF(позн!V40= "низкий",1)))</f>
        <v>1</v>
      </c>
      <c r="J38" s="32">
        <f>IF(позн!Z40="высокий",3,IF(позн!Z40= "средний",2,IF(позн!Z40= "низкий",1)))</f>
        <v>1</v>
      </c>
      <c r="K38" s="24">
        <f>IF(' констр '!M40="высокий",3,IF(' констр '!M40= "средний",2,IF(' констр '!M40= "низкий",1)))</f>
        <v>1</v>
      </c>
      <c r="L38" s="31">
        <f>IF(' констр '!Q40="высокий",3,IF(' констр '!Q40= "средний",2,IF(' констр '!Q40= "низкий",1)))</f>
        <v>1</v>
      </c>
      <c r="M38" s="22">
        <f>IF(игра!Y42="высокий",3,IF(игра!Y42= "средний",2,IF(игра!Y42= "низкий",1)))</f>
        <v>1</v>
      </c>
      <c r="N38" s="33">
        <f>IF(игра!AC42="высокий",3,IF(игра!AC42= "средний",2,IF(игра!AC42= "низкий",1)))</f>
        <v>1</v>
      </c>
      <c r="O38" s="22">
        <f>IF('Труд,ОБЖ'!AB42="высокий",3,IF('Труд,ОБЖ'!AB42= "средний",2,IF('Труд,ОБЖ'!AB42= "низкий",1)))</f>
        <v>1</v>
      </c>
      <c r="P38" s="33">
        <f>IF('Труд,ОБЖ'!AF42="высокий",3,IF('Труд,ОБЖ'!AF42= "средний",2,IF('Труд,ОБЖ'!AF42= "низкий",1)))</f>
        <v>1</v>
      </c>
      <c r="Q38" s="22">
        <f>IF(ПБ!AE40="высокий",3,IF(ПБ!AE40= "средний",2,IF(ПБ!AE40= "низкий",1)))</f>
        <v>1</v>
      </c>
      <c r="R38" s="33">
        <f>IF(ПБ!AI40="высокий",3,IF(ПБ!AI40= "средний",2,IF(ПБ!AI40= "низкий",1)))</f>
        <v>1</v>
      </c>
      <c r="S38" s="24">
        <f>IF('Труд,ОБЖ'!M42="высокий",3,IF('Труд,ОБЖ'!M42= "средний",2,IF('Труд,ОБЖ'!M42= "низкий",1)))</f>
        <v>1</v>
      </c>
      <c r="T38" s="31">
        <f>IF('Труд,ОБЖ'!Q42="высокий",3,IF('Труд,ОБЖ'!Q42= "средний",2,IF('Труд,ОБЖ'!Q42= "низкий",1)))</f>
        <v>1</v>
      </c>
      <c r="U38" s="22">
        <f>IF(ИЗО!M40="высокий",3,IF(ИЗО!M40= "средний",2,IF(ИЗО!M40= "низкий",1)))</f>
        <v>1</v>
      </c>
      <c r="V38" s="33">
        <f>IF(ИЗО!Q40="высокий",3,IF(ИЗО!Q40= "средний",2,IF(ИЗО!Q40= "низкий",1)))</f>
        <v>1</v>
      </c>
      <c r="W38" s="22">
        <f>IF(ИЗО!Y40="высокий",3,IF(ИЗО!Y40= "средний",2,IF(ИЗО!Y40= "низкий",1)))</f>
        <v>1</v>
      </c>
      <c r="X38" s="33">
        <f>IF(ИЗО!AC40="высокий",3,IF(ИЗО!AC40= "средний",2,IF(ИЗО!AC40= "низкий",1)))</f>
        <v>1</v>
      </c>
      <c r="Y38" s="22">
        <f>IF(ИЗО!AK40="высокий",3,IF(ИЗО!AK40= "средний",2,IF(ИЗО!AK40= "низкий",1)))</f>
        <v>1</v>
      </c>
      <c r="Z38" s="33">
        <f>IF(ИЗО!AO40="высокий",3,IF(ИЗО!AO40= "средний",2,IF(ИЗО!AO40= "низкий",1)))</f>
        <v>1</v>
      </c>
      <c r="AA38" s="24">
        <f>IF(Здоровье!S39="высокий",3,IF(Здоровье!S39= "средний",2,IF(Здоровье!S39= "низкий",1)))</f>
        <v>1</v>
      </c>
      <c r="AB38" s="31">
        <f>IF(Здоровье!W39="высокий",3,IF(Здоровье!W39= "средний",2,IF(Здоровье!W39= "низкий",1)))</f>
        <v>1</v>
      </c>
      <c r="AC38" s="22">
        <f>IF(Музыка!V39="высокий",3,IF(Музыка!V39= "средний",2,IF(Музыка!V39= "низкий",1)))</f>
        <v>1</v>
      </c>
      <c r="AD38" s="33">
        <f>IF(Музыка!Z39="высокий",3,IF(Музыка!Z39= "средний",2,IF(Музыка!Z39= "низкий",1)))</f>
        <v>1</v>
      </c>
      <c r="AE38" s="24">
        <f>IF(ФИЗО!V39= "высокий",3,IF(ФИЗО!V39= "средний",2,IF(ФИЗО!V39= "низкий",1)))</f>
        <v>1</v>
      </c>
      <c r="AF38" s="31">
        <f>IF(ФИЗО!Z39="высокий",3,IF(ФИЗО!Z39= "средний",2,IF(ФИЗО!Z39= "низкий",1)))</f>
        <v>1</v>
      </c>
      <c r="AG38" s="575">
        <f t="shared" ref="AG38" si="6">AVERAGE(C38,E38,G38,I38,K38,M38,O38,Q38,S38,U38,W38,Y38,AA38,AC38,AE38)</f>
        <v>1</v>
      </c>
      <c r="AH38" s="576">
        <f t="shared" ref="AH38" si="7">AVERAGE(D38,F38,H38,J38,L38,N38,P38,R38,T38,V38,X38,Z38,AB38,AD38,AF38)</f>
        <v>1</v>
      </c>
    </row>
    <row r="39" spans="1:34" ht="21.95" customHeight="1" thickBot="1">
      <c r="A39" s="456">
        <v>28</v>
      </c>
      <c r="B39" s="448">
        <f>'реч. разв.'!B46</f>
        <v>0</v>
      </c>
      <c r="C39" s="22"/>
      <c r="D39" s="33"/>
      <c r="E39" s="25"/>
      <c r="F39" s="31"/>
      <c r="G39" s="22"/>
      <c r="H39" s="33"/>
      <c r="I39" s="23"/>
      <c r="J39" s="32"/>
      <c r="K39" s="24"/>
      <c r="L39" s="31"/>
      <c r="M39" s="612"/>
      <c r="N39" s="613"/>
      <c r="O39" s="22"/>
      <c r="P39" s="33"/>
      <c r="Q39" s="22"/>
      <c r="R39" s="33"/>
      <c r="S39" s="24"/>
      <c r="T39" s="31"/>
      <c r="U39" s="22"/>
      <c r="V39" s="33"/>
      <c r="W39" s="22"/>
      <c r="X39" s="33"/>
      <c r="Y39" s="22"/>
      <c r="Z39" s="33"/>
      <c r="AA39" s="24"/>
      <c r="AB39" s="31"/>
      <c r="AC39" s="22"/>
      <c r="AD39" s="33"/>
      <c r="AE39" s="24"/>
      <c r="AF39" s="31"/>
      <c r="AG39" s="569"/>
      <c r="AH39" s="570"/>
    </row>
    <row r="40" spans="1:34" ht="18.75" thickBot="1">
      <c r="A40" s="723" t="s">
        <v>164</v>
      </c>
      <c r="B40" s="724"/>
      <c r="C40" s="571">
        <f>AVERAGE(C12:C39)</f>
        <v>1.3703703703703705</v>
      </c>
      <c r="D40" s="572">
        <f>AVERAGE(D12:D39)</f>
        <v>1</v>
      </c>
      <c r="E40" s="571">
        <f t="shared" ref="E40:AH40" si="8">AVERAGE(E12:E39)</f>
        <v>1.2222222222222223</v>
      </c>
      <c r="F40" s="572">
        <f t="shared" si="8"/>
        <v>1</v>
      </c>
      <c r="G40" s="571">
        <f t="shared" si="8"/>
        <v>1.2592592592592593</v>
      </c>
      <c r="H40" s="572">
        <f t="shared" si="8"/>
        <v>1</v>
      </c>
      <c r="I40" s="571">
        <f t="shared" si="8"/>
        <v>1.2962962962962963</v>
      </c>
      <c r="J40" s="572">
        <f t="shared" si="8"/>
        <v>1</v>
      </c>
      <c r="K40" s="571">
        <f t="shared" si="8"/>
        <v>1.3333333333333333</v>
      </c>
      <c r="L40" s="572">
        <f t="shared" si="8"/>
        <v>1</v>
      </c>
      <c r="M40" s="571">
        <f t="shared" si="8"/>
        <v>1.4074074074074074</v>
      </c>
      <c r="N40" s="572">
        <f t="shared" si="8"/>
        <v>1</v>
      </c>
      <c r="O40" s="571">
        <f t="shared" si="8"/>
        <v>1.2962962962962963</v>
      </c>
      <c r="P40" s="572">
        <f t="shared" si="8"/>
        <v>1</v>
      </c>
      <c r="Q40" s="571">
        <f t="shared" si="8"/>
        <v>1.1851851851851851</v>
      </c>
      <c r="R40" s="572">
        <f t="shared" si="8"/>
        <v>1</v>
      </c>
      <c r="S40" s="571">
        <f t="shared" si="8"/>
        <v>1.7037037037037037</v>
      </c>
      <c r="T40" s="572">
        <f t="shared" si="8"/>
        <v>1</v>
      </c>
      <c r="U40" s="571">
        <f t="shared" si="8"/>
        <v>1.4074074074074074</v>
      </c>
      <c r="V40" s="572">
        <f t="shared" si="8"/>
        <v>1</v>
      </c>
      <c r="W40" s="571">
        <f t="shared" si="8"/>
        <v>1.3333333333333333</v>
      </c>
      <c r="X40" s="572">
        <f t="shared" si="8"/>
        <v>1</v>
      </c>
      <c r="Y40" s="571">
        <f t="shared" si="8"/>
        <v>1.2222222222222223</v>
      </c>
      <c r="Z40" s="572">
        <f t="shared" si="8"/>
        <v>1</v>
      </c>
      <c r="AA40" s="571">
        <f t="shared" si="8"/>
        <v>1.5555555555555556</v>
      </c>
      <c r="AB40" s="572">
        <f t="shared" si="8"/>
        <v>1</v>
      </c>
      <c r="AC40" s="571">
        <f t="shared" si="8"/>
        <v>1</v>
      </c>
      <c r="AD40" s="572">
        <f t="shared" si="8"/>
        <v>1</v>
      </c>
      <c r="AE40" s="571">
        <f t="shared" si="8"/>
        <v>1</v>
      </c>
      <c r="AF40" s="572">
        <f t="shared" si="8"/>
        <v>1</v>
      </c>
      <c r="AG40" s="571">
        <f t="shared" si="8"/>
        <v>1.3061728395061729</v>
      </c>
      <c r="AH40" s="572">
        <f t="shared" si="8"/>
        <v>1</v>
      </c>
    </row>
  </sheetData>
  <protectedRanges>
    <protectedRange sqref="D6:G7 C7" name="Диапазон1_1_2"/>
  </protectedRanges>
  <mergeCells count="25">
    <mergeCell ref="A40:B40"/>
    <mergeCell ref="AE10:AF10"/>
    <mergeCell ref="A10:A11"/>
    <mergeCell ref="B10:B11"/>
    <mergeCell ref="M10:N10"/>
    <mergeCell ref="Q10:R10"/>
    <mergeCell ref="S10:T10"/>
    <mergeCell ref="U10:V10"/>
    <mergeCell ref="Y10:Z10"/>
    <mergeCell ref="E10:F10"/>
    <mergeCell ref="O10:P10"/>
    <mergeCell ref="W10:X10"/>
    <mergeCell ref="AA10:AB10"/>
    <mergeCell ref="C10:D10"/>
    <mergeCell ref="G10:H10"/>
    <mergeCell ref="AG10:AH10"/>
    <mergeCell ref="C5:K5"/>
    <mergeCell ref="C6:K6"/>
    <mergeCell ref="B1:AD1"/>
    <mergeCell ref="A8:P8"/>
    <mergeCell ref="A5:B5"/>
    <mergeCell ref="C7:G7"/>
    <mergeCell ref="AC10:AD10"/>
    <mergeCell ref="I10:J10"/>
    <mergeCell ref="K10:L10"/>
  </mergeCells>
  <pageMargins left="0.70866141732283472" right="0.70866141732283472" top="0.74803149606299213" bottom="0.74803149606299213" header="0.31496062992125984" footer="0.31496062992125984"/>
  <pageSetup paperSize="9" scale="38" fitToHeight="4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4"/>
  <sheetViews>
    <sheetView view="pageBreakPreview" topLeftCell="B13" zoomScale="42" zoomScaleSheetLayoutView="42" workbookViewId="0">
      <selection activeCell="R40" sqref="R40"/>
    </sheetView>
  </sheetViews>
  <sheetFormatPr defaultRowHeight="12.75"/>
  <cols>
    <col min="1" max="1" width="9.28515625" customWidth="1"/>
    <col min="2" max="2" width="34.5703125" customWidth="1"/>
    <col min="3" max="29" width="12.140625" customWidth="1"/>
    <col min="30" max="30" width="12.7109375" customWidth="1"/>
    <col min="31" max="33" width="15.85546875" customWidth="1"/>
    <col min="34" max="34" width="11.5703125" customWidth="1"/>
    <col min="35" max="35" width="17" customWidth="1"/>
    <col min="36" max="36" width="13.140625" customWidth="1"/>
    <col min="37" max="37" width="12" customWidth="1"/>
    <col min="38" max="38" width="10.85546875" customWidth="1"/>
    <col min="39" max="39" width="11.140625" customWidth="1"/>
    <col min="40" max="40" width="10.28515625" customWidth="1"/>
    <col min="41" max="41" width="13.42578125" customWidth="1"/>
    <col min="43" max="43" width="14.28515625" customWidth="1"/>
    <col min="44" max="44" width="6.28515625" customWidth="1"/>
  </cols>
  <sheetData>
    <row r="1" spans="1:40" s="77" customFormat="1" ht="23.25">
      <c r="A1" s="904" t="s">
        <v>47</v>
      </c>
      <c r="B1" s="904"/>
      <c r="C1" s="904"/>
      <c r="D1" s="904"/>
      <c r="E1" s="904"/>
      <c r="F1" s="904"/>
      <c r="G1" s="904"/>
      <c r="H1" s="904"/>
      <c r="I1" s="904"/>
      <c r="J1" s="904"/>
      <c r="K1" s="904"/>
      <c r="L1" s="904"/>
      <c r="M1" s="904"/>
      <c r="N1" s="904"/>
      <c r="O1" s="904"/>
      <c r="P1" s="904"/>
      <c r="Q1" s="904"/>
      <c r="R1" s="904"/>
      <c r="S1" s="904"/>
      <c r="T1" s="904"/>
      <c r="U1" s="904"/>
      <c r="V1" s="904"/>
      <c r="W1" s="904"/>
      <c r="X1" s="904"/>
      <c r="Y1" s="904"/>
      <c r="Z1" s="904"/>
      <c r="AA1" s="904"/>
      <c r="AB1" s="904"/>
      <c r="AC1" s="904"/>
      <c r="AD1" s="904"/>
      <c r="AE1" s="904"/>
      <c r="AF1" s="904"/>
      <c r="AG1" s="904"/>
      <c r="AH1" s="904"/>
      <c r="AI1" s="904"/>
      <c r="AJ1" s="904"/>
      <c r="AK1" s="904"/>
      <c r="AL1" s="95"/>
      <c r="AM1" s="95"/>
    </row>
    <row r="2" spans="1:40" s="77" customFormat="1" ht="23.25">
      <c r="A2" s="905" t="s">
        <v>0</v>
      </c>
      <c r="B2" s="905"/>
      <c r="C2" s="905"/>
      <c r="D2" s="905"/>
      <c r="E2" s="905"/>
      <c r="F2" s="905"/>
      <c r="G2" s="905"/>
      <c r="H2" s="905"/>
      <c r="I2" s="905"/>
      <c r="J2" s="905"/>
      <c r="K2" s="905"/>
      <c r="L2" s="905"/>
      <c r="M2" s="905"/>
      <c r="N2" s="905"/>
      <c r="O2" s="905"/>
      <c r="P2" s="905"/>
      <c r="Q2" s="905"/>
      <c r="R2" s="905"/>
      <c r="S2" s="905"/>
      <c r="T2" s="905"/>
      <c r="U2" s="905"/>
      <c r="V2" s="905"/>
      <c r="W2" s="905"/>
      <c r="X2" s="905"/>
      <c r="Y2" s="905"/>
      <c r="Z2" s="905"/>
      <c r="AA2" s="905"/>
      <c r="AB2" s="905"/>
      <c r="AC2" s="905"/>
      <c r="AD2" s="905"/>
      <c r="AE2" s="905"/>
      <c r="AF2" s="905"/>
      <c r="AG2" s="905"/>
      <c r="AH2" s="905"/>
      <c r="AI2" s="905"/>
      <c r="AJ2" s="905"/>
      <c r="AK2" s="905"/>
      <c r="AL2" s="14"/>
      <c r="AM2" s="14"/>
    </row>
    <row r="3" spans="1:40" s="77" customFormat="1" ht="23.25">
      <c r="A3" s="905" t="s">
        <v>90</v>
      </c>
      <c r="B3" s="905"/>
      <c r="C3" s="905"/>
      <c r="D3" s="905"/>
      <c r="E3" s="905"/>
      <c r="F3" s="905"/>
      <c r="G3" s="905"/>
      <c r="H3" s="905"/>
      <c r="I3" s="905"/>
      <c r="J3" s="905"/>
      <c r="K3" s="905"/>
      <c r="L3" s="905"/>
      <c r="M3" s="905"/>
      <c r="N3" s="905"/>
      <c r="O3" s="905"/>
      <c r="P3" s="905"/>
      <c r="Q3" s="905"/>
      <c r="R3" s="905"/>
      <c r="S3" s="905"/>
      <c r="T3" s="905"/>
      <c r="U3" s="905"/>
      <c r="V3" s="905"/>
      <c r="W3" s="905"/>
      <c r="X3" s="905"/>
      <c r="Y3" s="905"/>
      <c r="Z3" s="905"/>
      <c r="AA3" s="905"/>
      <c r="AB3" s="905"/>
      <c r="AC3" s="905"/>
      <c r="AD3" s="905"/>
      <c r="AE3" s="905"/>
      <c r="AF3" s="905"/>
      <c r="AG3" s="905"/>
      <c r="AH3" s="905"/>
      <c r="AI3" s="905"/>
      <c r="AJ3" s="905"/>
      <c r="AK3" s="905"/>
      <c r="AL3" s="14"/>
      <c r="AM3" s="14"/>
    </row>
    <row r="4" spans="1:40" s="77" customFormat="1" ht="23.25">
      <c r="A4" s="904" t="s">
        <v>91</v>
      </c>
      <c r="B4" s="904"/>
      <c r="C4" s="904"/>
      <c r="D4" s="904"/>
      <c r="E4" s="904"/>
      <c r="F4" s="904"/>
      <c r="G4" s="904"/>
      <c r="H4" s="904"/>
      <c r="I4" s="904"/>
      <c r="J4" s="904"/>
      <c r="K4" s="904"/>
      <c r="L4" s="904"/>
      <c r="M4" s="904"/>
      <c r="N4" s="904"/>
      <c r="O4" s="904"/>
      <c r="P4" s="904"/>
      <c r="Q4" s="904"/>
      <c r="R4" s="904"/>
      <c r="S4" s="904"/>
      <c r="T4" s="904"/>
      <c r="U4" s="904"/>
      <c r="V4" s="904"/>
      <c r="W4" s="904"/>
      <c r="X4" s="904"/>
      <c r="Y4" s="904"/>
      <c r="Z4" s="904"/>
      <c r="AA4" s="904"/>
      <c r="AB4" s="904"/>
      <c r="AC4" s="904"/>
      <c r="AD4" s="904"/>
      <c r="AE4" s="904"/>
      <c r="AF4" s="904"/>
      <c r="AG4" s="904"/>
      <c r="AH4" s="904"/>
      <c r="AI4" s="904"/>
      <c r="AJ4" s="904"/>
      <c r="AK4" s="904"/>
      <c r="AL4" s="95"/>
      <c r="AM4" s="95"/>
    </row>
    <row r="5" spans="1:40" ht="18.75">
      <c r="A5" s="16"/>
      <c r="B5" s="16"/>
      <c r="C5" s="16"/>
      <c r="D5" s="658"/>
      <c r="E5" s="16"/>
      <c r="F5" s="16"/>
      <c r="G5" s="658"/>
      <c r="H5" s="16"/>
      <c r="I5" s="16"/>
      <c r="J5" s="658"/>
      <c r="K5" s="16"/>
      <c r="L5" s="16"/>
      <c r="M5" s="658"/>
      <c r="N5" s="16"/>
      <c r="O5" s="16"/>
      <c r="P5" s="658"/>
      <c r="Q5" s="16"/>
      <c r="R5" s="16"/>
      <c r="S5" s="658"/>
      <c r="T5" s="16"/>
      <c r="U5" s="16"/>
      <c r="V5" s="658"/>
      <c r="W5" s="16"/>
      <c r="X5" s="16"/>
      <c r="Y5" s="658"/>
      <c r="Z5" s="16"/>
      <c r="AA5" s="16"/>
      <c r="AB5" s="658"/>
    </row>
    <row r="6" spans="1:40" s="76" customFormat="1" ht="20.25">
      <c r="A6" s="907" t="s">
        <v>27</v>
      </c>
      <c r="B6" s="907"/>
      <c r="C6" s="984" t="str">
        <f>'справка Н.Г.'!D4</f>
        <v>дети 3-4  лет жизни группы №1 общеразвивающей направленности</v>
      </c>
      <c r="D6" s="985"/>
      <c r="E6" s="985"/>
      <c r="F6" s="985"/>
      <c r="G6" s="985"/>
      <c r="H6" s="985"/>
      <c r="I6" s="985"/>
      <c r="J6" s="985"/>
      <c r="K6" s="985"/>
      <c r="L6" s="985"/>
      <c r="M6" s="985"/>
      <c r="N6" s="985"/>
      <c r="O6" s="986"/>
      <c r="P6" s="687"/>
    </row>
    <row r="7" spans="1:40" s="76" customFormat="1" ht="20.25">
      <c r="A7" s="78" t="s">
        <v>8</v>
      </c>
      <c r="B7" s="78"/>
      <c r="C7" s="973" t="str">
        <f>'справка Н.Г.'!D9</f>
        <v>Кузнецова  Ольга Яковлевна,</v>
      </c>
      <c r="D7" s="974"/>
      <c r="E7" s="974"/>
      <c r="F7" s="974"/>
      <c r="G7" s="974"/>
      <c r="H7" s="974"/>
      <c r="I7" s="974"/>
      <c r="J7" s="974"/>
      <c r="K7" s="975"/>
      <c r="L7" s="975"/>
      <c r="M7" s="975"/>
      <c r="N7" s="975"/>
      <c r="O7" s="976"/>
      <c r="P7" s="688"/>
    </row>
    <row r="8" spans="1:40" s="76" customFormat="1" ht="20.25">
      <c r="A8" s="78" t="s">
        <v>7</v>
      </c>
      <c r="B8" s="79" t="str">
        <f>'справка Н.Г.'!C5</f>
        <v>2022-2023</v>
      </c>
      <c r="C8" s="977"/>
      <c r="D8" s="978"/>
      <c r="E8" s="978"/>
      <c r="F8" s="978"/>
      <c r="G8" s="978"/>
      <c r="H8" s="978"/>
      <c r="I8" s="978"/>
      <c r="J8" s="653"/>
    </row>
    <row r="9" spans="1:40" s="76" customFormat="1" ht="47.25" customHeight="1">
      <c r="A9" s="919" t="s">
        <v>142</v>
      </c>
      <c r="B9" s="919"/>
      <c r="C9" s="919"/>
      <c r="D9" s="919"/>
      <c r="E9" s="919"/>
      <c r="F9" s="919"/>
      <c r="G9" s="919"/>
      <c r="H9" s="919"/>
      <c r="I9" s="919"/>
      <c r="J9" s="919"/>
      <c r="K9" s="919"/>
      <c r="L9" s="919"/>
      <c r="M9" s="919"/>
      <c r="N9" s="919"/>
      <c r="O9" s="919"/>
      <c r="P9" s="919"/>
      <c r="Q9" s="919"/>
      <c r="R9" s="919"/>
      <c r="S9" s="919"/>
      <c r="T9" s="919"/>
      <c r="U9" s="919"/>
      <c r="V9" s="919"/>
      <c r="W9" s="919"/>
      <c r="X9" s="919"/>
      <c r="Y9" s="919"/>
      <c r="Z9" s="919"/>
      <c r="AA9" s="919"/>
      <c r="AB9" s="919"/>
      <c r="AC9" s="919"/>
      <c r="AD9" s="919"/>
      <c r="AE9" s="919"/>
      <c r="AF9" s="919"/>
      <c r="AG9" s="919"/>
      <c r="AH9" s="919"/>
      <c r="AI9" s="919"/>
      <c r="AJ9" s="919"/>
      <c r="AK9" s="919"/>
      <c r="AL9" s="919"/>
      <c r="AM9" s="919"/>
      <c r="AN9" s="414"/>
    </row>
    <row r="10" spans="1:40" ht="16.5" thickBot="1">
      <c r="A10" s="1"/>
    </row>
    <row r="11" spans="1:40" ht="19.5" thickBot="1">
      <c r="A11" s="980"/>
      <c r="B11" s="927" t="s">
        <v>1</v>
      </c>
      <c r="C11" s="1021" t="s">
        <v>22</v>
      </c>
      <c r="D11" s="1022"/>
      <c r="E11" s="1022"/>
      <c r="F11" s="1022"/>
      <c r="G11" s="1022"/>
      <c r="H11" s="1022"/>
      <c r="I11" s="1022"/>
      <c r="J11" s="1022"/>
      <c r="K11" s="1022"/>
      <c r="L11" s="1022"/>
      <c r="M11" s="1022"/>
      <c r="N11" s="1022"/>
      <c r="O11" s="1022"/>
      <c r="P11" s="1022"/>
      <c r="Q11" s="1022"/>
      <c r="R11" s="1022"/>
      <c r="S11" s="1022"/>
      <c r="T11" s="1022"/>
      <c r="U11" s="1022"/>
      <c r="V11" s="1022"/>
      <c r="W11" s="1022"/>
      <c r="X11" s="1022"/>
      <c r="Y11" s="1022"/>
      <c r="Z11" s="1022"/>
      <c r="AA11" s="1022"/>
      <c r="AB11" s="1022"/>
      <c r="AC11" s="1022"/>
      <c r="AD11" s="1022"/>
      <c r="AE11" s="1022"/>
      <c r="AF11" s="1022"/>
      <c r="AG11" s="1022"/>
      <c r="AH11" s="1022"/>
      <c r="AI11" s="1023"/>
    </row>
    <row r="12" spans="1:40" s="4" customFormat="1" ht="124.5" customHeight="1" thickBot="1">
      <c r="A12" s="981"/>
      <c r="B12" s="928"/>
      <c r="C12" s="929" t="s">
        <v>49</v>
      </c>
      <c r="D12" s="930"/>
      <c r="E12" s="931"/>
      <c r="F12" s="929" t="s">
        <v>50</v>
      </c>
      <c r="G12" s="930"/>
      <c r="H12" s="931"/>
      <c r="I12" s="929" t="s">
        <v>51</v>
      </c>
      <c r="J12" s="930"/>
      <c r="K12" s="931"/>
      <c r="L12" s="929" t="s">
        <v>52</v>
      </c>
      <c r="M12" s="930"/>
      <c r="N12" s="931"/>
      <c r="O12" s="929" t="s">
        <v>53</v>
      </c>
      <c r="P12" s="930"/>
      <c r="Q12" s="931"/>
      <c r="R12" s="929" t="s">
        <v>54</v>
      </c>
      <c r="S12" s="930"/>
      <c r="T12" s="931"/>
      <c r="U12" s="929" t="s">
        <v>55</v>
      </c>
      <c r="V12" s="930"/>
      <c r="W12" s="931"/>
      <c r="X12" s="929" t="s">
        <v>56</v>
      </c>
      <c r="Y12" s="930"/>
      <c r="Z12" s="931"/>
      <c r="AA12" s="1024" t="s">
        <v>57</v>
      </c>
      <c r="AB12" s="1025"/>
      <c r="AC12" s="1026"/>
      <c r="AD12" s="936" t="s">
        <v>37</v>
      </c>
      <c r="AE12" s="937"/>
      <c r="AF12" s="936" t="s">
        <v>181</v>
      </c>
      <c r="AG12" s="937"/>
      <c r="AH12" s="936" t="s">
        <v>38</v>
      </c>
      <c r="AI12" s="937"/>
    </row>
    <row r="13" spans="1:40" s="4" customFormat="1" ht="45" customHeight="1" thickBot="1">
      <c r="A13" s="982"/>
      <c r="B13" s="983"/>
      <c r="C13" s="27" t="s">
        <v>35</v>
      </c>
      <c r="D13" s="660" t="s">
        <v>179</v>
      </c>
      <c r="E13" s="30" t="s">
        <v>36</v>
      </c>
      <c r="F13" s="29" t="s">
        <v>35</v>
      </c>
      <c r="G13" s="660" t="s">
        <v>179</v>
      </c>
      <c r="H13" s="28" t="s">
        <v>36</v>
      </c>
      <c r="I13" s="27" t="s">
        <v>35</v>
      </c>
      <c r="J13" s="660" t="s">
        <v>180</v>
      </c>
      <c r="K13" s="30" t="s">
        <v>36</v>
      </c>
      <c r="L13" s="27" t="s">
        <v>35</v>
      </c>
      <c r="M13" s="660" t="s">
        <v>179</v>
      </c>
      <c r="N13" s="30" t="s">
        <v>36</v>
      </c>
      <c r="O13" s="29" t="s">
        <v>35</v>
      </c>
      <c r="P13" s="660" t="s">
        <v>179</v>
      </c>
      <c r="Q13" s="28" t="s">
        <v>36</v>
      </c>
      <c r="R13" s="27" t="s">
        <v>35</v>
      </c>
      <c r="S13" s="660" t="s">
        <v>180</v>
      </c>
      <c r="T13" s="30" t="s">
        <v>36</v>
      </c>
      <c r="U13" s="27" t="s">
        <v>35</v>
      </c>
      <c r="V13" s="660" t="s">
        <v>179</v>
      </c>
      <c r="W13" s="30" t="s">
        <v>36</v>
      </c>
      <c r="X13" s="29" t="s">
        <v>35</v>
      </c>
      <c r="Y13" s="660" t="s">
        <v>179</v>
      </c>
      <c r="Z13" s="28" t="s">
        <v>36</v>
      </c>
      <c r="AA13" s="27" t="s">
        <v>35</v>
      </c>
      <c r="AB13" s="660" t="s">
        <v>180</v>
      </c>
      <c r="AC13" s="30" t="s">
        <v>36</v>
      </c>
      <c r="AD13" s="936"/>
      <c r="AE13" s="937"/>
      <c r="AF13" s="936"/>
      <c r="AG13" s="937"/>
      <c r="AH13" s="936"/>
      <c r="AI13" s="937"/>
    </row>
    <row r="14" spans="1:40" s="77" customFormat="1" ht="22.7" customHeight="1">
      <c r="A14" s="415">
        <v>1</v>
      </c>
      <c r="B14" s="447" t="str">
        <f>'реч. разв.'!B17</f>
        <v xml:space="preserve">А. Эмиль </v>
      </c>
      <c r="C14" s="567">
        <v>1</v>
      </c>
      <c r="D14" s="662"/>
      <c r="E14" s="663"/>
      <c r="F14" s="567">
        <v>1</v>
      </c>
      <c r="G14" s="662"/>
      <c r="H14" s="664"/>
      <c r="I14" s="567">
        <v>1</v>
      </c>
      <c r="J14" s="662"/>
      <c r="K14" s="663"/>
      <c r="L14" s="567">
        <v>1</v>
      </c>
      <c r="M14" s="662"/>
      <c r="N14" s="663"/>
      <c r="O14" s="567">
        <v>1</v>
      </c>
      <c r="P14" s="662"/>
      <c r="Q14" s="664"/>
      <c r="R14" s="567">
        <v>1</v>
      </c>
      <c r="S14" s="662"/>
      <c r="T14" s="663"/>
      <c r="U14" s="567">
        <v>1</v>
      </c>
      <c r="V14" s="662"/>
      <c r="W14" s="663"/>
      <c r="X14" s="567">
        <v>1</v>
      </c>
      <c r="Y14" s="662"/>
      <c r="Z14" s="664"/>
      <c r="AA14" s="567">
        <v>1</v>
      </c>
      <c r="AB14" s="662"/>
      <c r="AC14" s="663"/>
      <c r="AD14" s="87">
        <f>SUM(C14,F14,I14,L14,O14,R14,U14,X14,AA14)</f>
        <v>9</v>
      </c>
      <c r="AE14" s="84" t="str">
        <f>IF(AD14&lt;14,"низкий",IF(AD14&lt;23,"средний",IF(AD14&gt;22,"высокий")))</f>
        <v>низкий</v>
      </c>
      <c r="AF14" s="87">
        <f>SUM(D14,G14,J14,M14,P14,S14,V14,Y14,AB14)</f>
        <v>0</v>
      </c>
      <c r="AG14" s="84" t="str">
        <f>IF(AF14&lt;14,"низкий",IF(AF14&lt;23,"средний",IF(AF14&gt;22,"высокий")))</f>
        <v>низкий</v>
      </c>
      <c r="AH14" s="108">
        <f>SUM(E14,H14,K14,N14,Q14,T14,W14,Z14,AC14)</f>
        <v>0</v>
      </c>
      <c r="AI14" s="84" t="str">
        <f>IF(AH14&lt;14,"низкий",IF(AH14&lt;23,"средний",IF(AH14&gt;22,"высокий")))</f>
        <v>низкий</v>
      </c>
    </row>
    <row r="15" spans="1:40" s="77" customFormat="1" ht="22.7" customHeight="1">
      <c r="A15" s="416">
        <v>2</v>
      </c>
      <c r="B15" s="448" t="str">
        <f>'реч. разв.'!B18</f>
        <v xml:space="preserve">А. Эсма </v>
      </c>
      <c r="C15" s="638">
        <v>2</v>
      </c>
      <c r="D15" s="665"/>
      <c r="E15" s="666"/>
      <c r="F15" s="638">
        <v>2</v>
      </c>
      <c r="G15" s="665"/>
      <c r="H15" s="667"/>
      <c r="I15" s="638">
        <v>2</v>
      </c>
      <c r="J15" s="665"/>
      <c r="K15" s="666"/>
      <c r="L15" s="638">
        <v>1</v>
      </c>
      <c r="M15" s="665"/>
      <c r="N15" s="666"/>
      <c r="O15" s="638">
        <v>1</v>
      </c>
      <c r="P15" s="665"/>
      <c r="Q15" s="667"/>
      <c r="R15" s="638">
        <v>1</v>
      </c>
      <c r="S15" s="665"/>
      <c r="T15" s="666"/>
      <c r="U15" s="638">
        <v>2</v>
      </c>
      <c r="V15" s="665"/>
      <c r="W15" s="666"/>
      <c r="X15" s="638">
        <v>1</v>
      </c>
      <c r="Y15" s="665"/>
      <c r="Z15" s="667"/>
      <c r="AA15" s="638">
        <v>2</v>
      </c>
      <c r="AB15" s="665"/>
      <c r="AC15" s="666"/>
      <c r="AD15" s="88">
        <f t="shared" ref="AD15:AD33" si="0">SUM(C15,F15,I15,L15,O15,R15,U15,X15,AA15)</f>
        <v>14</v>
      </c>
      <c r="AE15" s="86" t="str">
        <f t="shared" ref="AE15:AE33" si="1">IF(AD15&lt;14,"низкий",IF(AD15&lt;23,"средний",IF(AD15&gt;22,"высокий")))</f>
        <v>средний</v>
      </c>
      <c r="AF15" s="88">
        <f>SUM(D15,G15,J15,M15,P15,S15,V15,Y15,AB15)</f>
        <v>0</v>
      </c>
      <c r="AG15" s="86" t="str">
        <f t="shared" ref="AG15" si="2">IF(AF15&lt;14,"низкий",IF(AF15&lt;23,"средний",IF(AF15&gt;22,"высокий")))</f>
        <v>низкий</v>
      </c>
      <c r="AH15" s="109">
        <f t="shared" ref="AH15:AH33" si="3">SUM(E15,H15,K15,N15,Q15,T15,W15,Z15,AC15)</f>
        <v>0</v>
      </c>
      <c r="AI15" s="86" t="str">
        <f t="shared" ref="AI15:AI33" si="4">IF(AH15&lt;14,"низкий",IF(AH15&lt;23,"средний",IF(AH15&gt;22,"высокий")))</f>
        <v>низкий</v>
      </c>
    </row>
    <row r="16" spans="1:40" s="77" customFormat="1" ht="22.7" customHeight="1">
      <c r="A16" s="416">
        <v>3</v>
      </c>
      <c r="B16" s="448" t="str">
        <f>'реч. разв.'!B19</f>
        <v xml:space="preserve">Г. Элина </v>
      </c>
      <c r="C16" s="638">
        <v>1</v>
      </c>
      <c r="D16" s="665"/>
      <c r="E16" s="666"/>
      <c r="F16" s="638">
        <v>1</v>
      </c>
      <c r="G16" s="665"/>
      <c r="H16" s="667"/>
      <c r="I16" s="638">
        <v>1</v>
      </c>
      <c r="J16" s="665"/>
      <c r="K16" s="666"/>
      <c r="L16" s="638">
        <v>1</v>
      </c>
      <c r="M16" s="665"/>
      <c r="N16" s="666"/>
      <c r="O16" s="638">
        <v>1</v>
      </c>
      <c r="P16" s="665"/>
      <c r="Q16" s="667"/>
      <c r="R16" s="638">
        <v>1</v>
      </c>
      <c r="S16" s="665"/>
      <c r="T16" s="666"/>
      <c r="U16" s="638">
        <v>2</v>
      </c>
      <c r="V16" s="665"/>
      <c r="W16" s="666"/>
      <c r="X16" s="638">
        <v>1</v>
      </c>
      <c r="Y16" s="665"/>
      <c r="Z16" s="667"/>
      <c r="AA16" s="638">
        <v>1</v>
      </c>
      <c r="AB16" s="665"/>
      <c r="AC16" s="666"/>
      <c r="AD16" s="88">
        <f t="shared" si="0"/>
        <v>10</v>
      </c>
      <c r="AE16" s="86" t="str">
        <f t="shared" si="1"/>
        <v>низкий</v>
      </c>
      <c r="AF16" s="88">
        <f t="shared" ref="AF16:AF43" si="5">SUM(D16,G16,J16,M16,P16,S16,V16,Y16,AB16)</f>
        <v>0</v>
      </c>
      <c r="AG16" s="86" t="str">
        <f t="shared" ref="AG16:AG44" si="6">IF(AF16&lt;14,"низкий",IF(AF16&lt;23,"средний",IF(AF16&gt;22,"высокий")))</f>
        <v>низкий</v>
      </c>
      <c r="AH16" s="109">
        <f t="shared" si="3"/>
        <v>0</v>
      </c>
      <c r="AI16" s="86" t="str">
        <f t="shared" si="4"/>
        <v>низкий</v>
      </c>
    </row>
    <row r="17" spans="1:35" s="77" customFormat="1" ht="22.7" customHeight="1">
      <c r="A17" s="416">
        <v>4</v>
      </c>
      <c r="B17" s="448" t="str">
        <f>'реч. разв.'!B20</f>
        <v>Г. Сафина</v>
      </c>
      <c r="C17" s="638">
        <v>1</v>
      </c>
      <c r="D17" s="665"/>
      <c r="E17" s="666"/>
      <c r="F17" s="638">
        <v>2</v>
      </c>
      <c r="G17" s="665"/>
      <c r="H17" s="667"/>
      <c r="I17" s="638">
        <v>1</v>
      </c>
      <c r="J17" s="665"/>
      <c r="K17" s="666"/>
      <c r="L17" s="638">
        <v>1</v>
      </c>
      <c r="M17" s="665"/>
      <c r="N17" s="666"/>
      <c r="O17" s="638">
        <v>1</v>
      </c>
      <c r="P17" s="665"/>
      <c r="Q17" s="667"/>
      <c r="R17" s="638">
        <v>2</v>
      </c>
      <c r="S17" s="665"/>
      <c r="T17" s="666"/>
      <c r="U17" s="638">
        <v>2</v>
      </c>
      <c r="V17" s="665"/>
      <c r="W17" s="666"/>
      <c r="X17" s="638">
        <v>1</v>
      </c>
      <c r="Y17" s="665"/>
      <c r="Z17" s="667"/>
      <c r="AA17" s="638">
        <v>1</v>
      </c>
      <c r="AB17" s="665"/>
      <c r="AC17" s="666"/>
      <c r="AD17" s="88">
        <f t="shared" si="0"/>
        <v>12</v>
      </c>
      <c r="AE17" s="86" t="str">
        <f t="shared" si="1"/>
        <v>низкий</v>
      </c>
      <c r="AF17" s="88">
        <f t="shared" si="5"/>
        <v>0</v>
      </c>
      <c r="AG17" s="86" t="str">
        <f t="shared" si="6"/>
        <v>низкий</v>
      </c>
      <c r="AH17" s="109">
        <f t="shared" si="3"/>
        <v>0</v>
      </c>
      <c r="AI17" s="86" t="str">
        <f t="shared" si="4"/>
        <v>низкий</v>
      </c>
    </row>
    <row r="18" spans="1:35" s="77" customFormat="1" ht="22.7" customHeight="1">
      <c r="A18" s="416">
        <v>5</v>
      </c>
      <c r="B18" s="448" t="str">
        <f>'реч. разв.'!B21</f>
        <v xml:space="preserve">Г. Эмилия </v>
      </c>
      <c r="C18" s="638">
        <v>1</v>
      </c>
      <c r="D18" s="665"/>
      <c r="E18" s="666"/>
      <c r="F18" s="638">
        <v>1</v>
      </c>
      <c r="G18" s="665"/>
      <c r="H18" s="667"/>
      <c r="I18" s="638">
        <v>1</v>
      </c>
      <c r="J18" s="665"/>
      <c r="K18" s="666"/>
      <c r="L18" s="638">
        <v>1</v>
      </c>
      <c r="M18" s="665"/>
      <c r="N18" s="666"/>
      <c r="O18" s="638">
        <v>1</v>
      </c>
      <c r="P18" s="665"/>
      <c r="Q18" s="667"/>
      <c r="R18" s="638">
        <v>1</v>
      </c>
      <c r="S18" s="665"/>
      <c r="T18" s="666"/>
      <c r="U18" s="638">
        <v>2</v>
      </c>
      <c r="V18" s="665"/>
      <c r="W18" s="666"/>
      <c r="X18" s="638">
        <v>1</v>
      </c>
      <c r="Y18" s="665"/>
      <c r="Z18" s="667"/>
      <c r="AA18" s="638">
        <v>1</v>
      </c>
      <c r="AB18" s="665"/>
      <c r="AC18" s="666"/>
      <c r="AD18" s="88">
        <f t="shared" si="0"/>
        <v>10</v>
      </c>
      <c r="AE18" s="86" t="str">
        <f t="shared" si="1"/>
        <v>низкий</v>
      </c>
      <c r="AF18" s="88">
        <f t="shared" si="5"/>
        <v>0</v>
      </c>
      <c r="AG18" s="86" t="str">
        <f t="shared" si="6"/>
        <v>низкий</v>
      </c>
      <c r="AH18" s="109">
        <f t="shared" si="3"/>
        <v>0</v>
      </c>
      <c r="AI18" s="86" t="str">
        <f t="shared" si="4"/>
        <v>низкий</v>
      </c>
    </row>
    <row r="19" spans="1:35" s="77" customFormat="1" ht="22.7" customHeight="1">
      <c r="A19" s="416">
        <v>6</v>
      </c>
      <c r="B19" s="448" t="str">
        <f>'реч. разв.'!B22</f>
        <v xml:space="preserve">Г. Степан </v>
      </c>
      <c r="C19" s="638">
        <v>1</v>
      </c>
      <c r="D19" s="665"/>
      <c r="E19" s="666"/>
      <c r="F19" s="638">
        <v>1</v>
      </c>
      <c r="G19" s="665"/>
      <c r="H19" s="667"/>
      <c r="I19" s="638">
        <v>1</v>
      </c>
      <c r="J19" s="665"/>
      <c r="K19" s="666"/>
      <c r="L19" s="638">
        <v>1</v>
      </c>
      <c r="M19" s="665"/>
      <c r="N19" s="666"/>
      <c r="O19" s="638">
        <v>1</v>
      </c>
      <c r="P19" s="665"/>
      <c r="Q19" s="667"/>
      <c r="R19" s="638">
        <v>1</v>
      </c>
      <c r="S19" s="665"/>
      <c r="T19" s="666"/>
      <c r="U19" s="638">
        <v>1</v>
      </c>
      <c r="V19" s="665"/>
      <c r="W19" s="666"/>
      <c r="X19" s="638">
        <v>1</v>
      </c>
      <c r="Y19" s="665"/>
      <c r="Z19" s="667"/>
      <c r="AA19" s="638">
        <v>1</v>
      </c>
      <c r="AB19" s="665"/>
      <c r="AC19" s="666"/>
      <c r="AD19" s="88">
        <f t="shared" si="0"/>
        <v>9</v>
      </c>
      <c r="AE19" s="86" t="str">
        <f t="shared" si="1"/>
        <v>низкий</v>
      </c>
      <c r="AF19" s="88">
        <f t="shared" si="5"/>
        <v>0</v>
      </c>
      <c r="AG19" s="86" t="str">
        <f t="shared" si="6"/>
        <v>низкий</v>
      </c>
      <c r="AH19" s="109">
        <f t="shared" si="3"/>
        <v>0</v>
      </c>
      <c r="AI19" s="86" t="str">
        <f t="shared" si="4"/>
        <v>низкий</v>
      </c>
    </row>
    <row r="20" spans="1:35" s="77" customFormat="1" ht="22.7" customHeight="1">
      <c r="A20" s="416">
        <v>7</v>
      </c>
      <c r="B20" s="448" t="str">
        <f>'реч. разв.'!B23</f>
        <v xml:space="preserve">Г. Надежда </v>
      </c>
      <c r="C20" s="638">
        <v>1</v>
      </c>
      <c r="D20" s="665"/>
      <c r="E20" s="666"/>
      <c r="F20" s="638">
        <v>1</v>
      </c>
      <c r="G20" s="665"/>
      <c r="H20" s="667"/>
      <c r="I20" s="638">
        <v>1</v>
      </c>
      <c r="J20" s="665"/>
      <c r="K20" s="666"/>
      <c r="L20" s="638">
        <v>1</v>
      </c>
      <c r="M20" s="665"/>
      <c r="N20" s="666"/>
      <c r="O20" s="638">
        <v>1</v>
      </c>
      <c r="P20" s="665"/>
      <c r="Q20" s="667"/>
      <c r="R20" s="638">
        <v>1</v>
      </c>
      <c r="S20" s="665"/>
      <c r="T20" s="666"/>
      <c r="U20" s="638">
        <v>2</v>
      </c>
      <c r="V20" s="665"/>
      <c r="W20" s="666"/>
      <c r="X20" s="638">
        <v>1</v>
      </c>
      <c r="Y20" s="665"/>
      <c r="Z20" s="667"/>
      <c r="AA20" s="638">
        <v>1</v>
      </c>
      <c r="AB20" s="665"/>
      <c r="AC20" s="666"/>
      <c r="AD20" s="88">
        <f t="shared" si="0"/>
        <v>10</v>
      </c>
      <c r="AE20" s="86" t="str">
        <f t="shared" si="1"/>
        <v>низкий</v>
      </c>
      <c r="AF20" s="88">
        <f t="shared" si="5"/>
        <v>0</v>
      </c>
      <c r="AG20" s="86" t="str">
        <f t="shared" si="6"/>
        <v>низкий</v>
      </c>
      <c r="AH20" s="109">
        <f t="shared" si="3"/>
        <v>0</v>
      </c>
      <c r="AI20" s="86" t="str">
        <f t="shared" si="4"/>
        <v>низкий</v>
      </c>
    </row>
    <row r="21" spans="1:35" s="77" customFormat="1" ht="22.7" customHeight="1">
      <c r="A21" s="416">
        <v>8</v>
      </c>
      <c r="B21" s="448" t="str">
        <f>'реч. разв.'!B24</f>
        <v xml:space="preserve">Д. Мохина </v>
      </c>
      <c r="C21" s="638">
        <v>1</v>
      </c>
      <c r="D21" s="665"/>
      <c r="E21" s="666"/>
      <c r="F21" s="638">
        <v>2</v>
      </c>
      <c r="G21" s="665"/>
      <c r="H21" s="667"/>
      <c r="I21" s="638">
        <v>1</v>
      </c>
      <c r="J21" s="665"/>
      <c r="K21" s="666"/>
      <c r="L21" s="638">
        <v>1</v>
      </c>
      <c r="M21" s="665"/>
      <c r="N21" s="666"/>
      <c r="O21" s="638">
        <v>1</v>
      </c>
      <c r="P21" s="665"/>
      <c r="Q21" s="667"/>
      <c r="R21" s="638">
        <v>2</v>
      </c>
      <c r="S21" s="665"/>
      <c r="T21" s="666"/>
      <c r="U21" s="638">
        <v>2</v>
      </c>
      <c r="V21" s="665"/>
      <c r="W21" s="666"/>
      <c r="X21" s="638">
        <v>1</v>
      </c>
      <c r="Y21" s="665"/>
      <c r="Z21" s="667"/>
      <c r="AA21" s="638">
        <v>2</v>
      </c>
      <c r="AB21" s="665"/>
      <c r="AC21" s="666"/>
      <c r="AD21" s="88">
        <f t="shared" si="0"/>
        <v>13</v>
      </c>
      <c r="AE21" s="86" t="str">
        <f t="shared" si="1"/>
        <v>низкий</v>
      </c>
      <c r="AF21" s="88">
        <f t="shared" si="5"/>
        <v>0</v>
      </c>
      <c r="AG21" s="86" t="str">
        <f t="shared" si="6"/>
        <v>низкий</v>
      </c>
      <c r="AH21" s="109">
        <f t="shared" si="3"/>
        <v>0</v>
      </c>
      <c r="AI21" s="86" t="str">
        <f t="shared" si="4"/>
        <v>низкий</v>
      </c>
    </row>
    <row r="22" spans="1:35" s="77" customFormat="1" ht="22.7" customHeight="1">
      <c r="A22" s="416">
        <v>9</v>
      </c>
      <c r="B22" s="448" t="str">
        <f>'реч. разв.'!B25</f>
        <v xml:space="preserve">Е. Платон </v>
      </c>
      <c r="C22" s="638">
        <v>1</v>
      </c>
      <c r="D22" s="665"/>
      <c r="E22" s="666"/>
      <c r="F22" s="638">
        <v>1</v>
      </c>
      <c r="G22" s="665"/>
      <c r="H22" s="667"/>
      <c r="I22" s="638">
        <v>1</v>
      </c>
      <c r="J22" s="665"/>
      <c r="K22" s="666"/>
      <c r="L22" s="638">
        <v>1</v>
      </c>
      <c r="M22" s="665"/>
      <c r="N22" s="666"/>
      <c r="O22" s="638">
        <v>1</v>
      </c>
      <c r="P22" s="665"/>
      <c r="Q22" s="667"/>
      <c r="R22" s="638">
        <v>1</v>
      </c>
      <c r="S22" s="665"/>
      <c r="T22" s="666"/>
      <c r="U22" s="638">
        <v>1</v>
      </c>
      <c r="V22" s="665"/>
      <c r="W22" s="666"/>
      <c r="X22" s="638">
        <v>1</v>
      </c>
      <c r="Y22" s="665"/>
      <c r="Z22" s="667"/>
      <c r="AA22" s="638">
        <v>1</v>
      </c>
      <c r="AB22" s="665"/>
      <c r="AC22" s="666"/>
      <c r="AD22" s="88">
        <f t="shared" si="0"/>
        <v>9</v>
      </c>
      <c r="AE22" s="86" t="str">
        <f t="shared" si="1"/>
        <v>низкий</v>
      </c>
      <c r="AF22" s="88">
        <f t="shared" si="5"/>
        <v>0</v>
      </c>
      <c r="AG22" s="86" t="str">
        <f t="shared" si="6"/>
        <v>низкий</v>
      </c>
      <c r="AH22" s="109">
        <f t="shared" si="3"/>
        <v>0</v>
      </c>
      <c r="AI22" s="86" t="str">
        <f t="shared" si="4"/>
        <v>низкий</v>
      </c>
    </row>
    <row r="23" spans="1:35" s="77" customFormat="1" ht="22.7" customHeight="1">
      <c r="A23" s="416">
        <v>10</v>
      </c>
      <c r="B23" s="448" t="str">
        <f>'реч. разв.'!B26</f>
        <v xml:space="preserve">Е. Ульяна </v>
      </c>
      <c r="C23" s="638">
        <v>1</v>
      </c>
      <c r="D23" s="665"/>
      <c r="E23" s="666"/>
      <c r="F23" s="638">
        <v>2</v>
      </c>
      <c r="G23" s="665"/>
      <c r="H23" s="667"/>
      <c r="I23" s="638">
        <v>1</v>
      </c>
      <c r="J23" s="665"/>
      <c r="K23" s="666"/>
      <c r="L23" s="638">
        <v>1</v>
      </c>
      <c r="M23" s="665"/>
      <c r="N23" s="666"/>
      <c r="O23" s="638">
        <v>1</v>
      </c>
      <c r="P23" s="665"/>
      <c r="Q23" s="667"/>
      <c r="R23" s="638">
        <v>1</v>
      </c>
      <c r="S23" s="665"/>
      <c r="T23" s="666"/>
      <c r="U23" s="638">
        <v>1</v>
      </c>
      <c r="V23" s="665"/>
      <c r="W23" s="666"/>
      <c r="X23" s="638">
        <v>1</v>
      </c>
      <c r="Y23" s="665"/>
      <c r="Z23" s="667"/>
      <c r="AA23" s="638">
        <v>1</v>
      </c>
      <c r="AB23" s="665"/>
      <c r="AC23" s="666"/>
      <c r="AD23" s="88">
        <f t="shared" si="0"/>
        <v>10</v>
      </c>
      <c r="AE23" s="86" t="str">
        <f t="shared" si="1"/>
        <v>низкий</v>
      </c>
      <c r="AF23" s="88">
        <f t="shared" si="5"/>
        <v>0</v>
      </c>
      <c r="AG23" s="86" t="str">
        <f t="shared" si="6"/>
        <v>низкий</v>
      </c>
      <c r="AH23" s="109">
        <f t="shared" si="3"/>
        <v>0</v>
      </c>
      <c r="AI23" s="86" t="str">
        <f t="shared" si="4"/>
        <v>низкий</v>
      </c>
    </row>
    <row r="24" spans="1:35" s="77" customFormat="1" ht="22.7" customHeight="1">
      <c r="A24" s="416">
        <v>11</v>
      </c>
      <c r="B24" s="448" t="str">
        <f>'реч. разв.'!B27</f>
        <v xml:space="preserve">И.  Аиша </v>
      </c>
      <c r="C24" s="638">
        <v>1</v>
      </c>
      <c r="D24" s="665"/>
      <c r="E24" s="666"/>
      <c r="F24" s="638">
        <v>2</v>
      </c>
      <c r="G24" s="665"/>
      <c r="H24" s="667"/>
      <c r="I24" s="638">
        <v>1</v>
      </c>
      <c r="J24" s="665"/>
      <c r="K24" s="666"/>
      <c r="L24" s="638">
        <v>1</v>
      </c>
      <c r="M24" s="665"/>
      <c r="N24" s="666"/>
      <c r="O24" s="638">
        <v>1</v>
      </c>
      <c r="P24" s="665"/>
      <c r="Q24" s="667"/>
      <c r="R24" s="638">
        <v>1</v>
      </c>
      <c r="S24" s="665"/>
      <c r="T24" s="666"/>
      <c r="U24" s="638">
        <v>2</v>
      </c>
      <c r="V24" s="665"/>
      <c r="W24" s="666"/>
      <c r="X24" s="638">
        <v>1</v>
      </c>
      <c r="Y24" s="665"/>
      <c r="Z24" s="667"/>
      <c r="AA24" s="638">
        <v>1</v>
      </c>
      <c r="AB24" s="665"/>
      <c r="AC24" s="666"/>
      <c r="AD24" s="88">
        <f t="shared" si="0"/>
        <v>11</v>
      </c>
      <c r="AE24" s="86" t="str">
        <f t="shared" si="1"/>
        <v>низкий</v>
      </c>
      <c r="AF24" s="88">
        <f t="shared" si="5"/>
        <v>0</v>
      </c>
      <c r="AG24" s="86" t="str">
        <f t="shared" si="6"/>
        <v>низкий</v>
      </c>
      <c r="AH24" s="109">
        <f t="shared" si="3"/>
        <v>0</v>
      </c>
      <c r="AI24" s="86" t="str">
        <f t="shared" si="4"/>
        <v>низкий</v>
      </c>
    </row>
    <row r="25" spans="1:35" s="77" customFormat="1" ht="22.7" customHeight="1">
      <c r="A25" s="416">
        <v>12</v>
      </c>
      <c r="B25" s="448" t="str">
        <f>'реч. разв.'!B28</f>
        <v xml:space="preserve">К. Зумурия </v>
      </c>
      <c r="C25" s="638">
        <v>1</v>
      </c>
      <c r="D25" s="665"/>
      <c r="E25" s="666"/>
      <c r="F25" s="638">
        <v>2</v>
      </c>
      <c r="G25" s="665"/>
      <c r="H25" s="667"/>
      <c r="I25" s="638">
        <v>1</v>
      </c>
      <c r="J25" s="665"/>
      <c r="K25" s="666"/>
      <c r="L25" s="638">
        <v>1</v>
      </c>
      <c r="M25" s="665"/>
      <c r="N25" s="666"/>
      <c r="O25" s="638">
        <v>1</v>
      </c>
      <c r="P25" s="665"/>
      <c r="Q25" s="667"/>
      <c r="R25" s="638">
        <v>1</v>
      </c>
      <c r="S25" s="665"/>
      <c r="T25" s="666"/>
      <c r="U25" s="638">
        <v>2</v>
      </c>
      <c r="V25" s="665"/>
      <c r="W25" s="666"/>
      <c r="X25" s="638">
        <v>1</v>
      </c>
      <c r="Y25" s="665"/>
      <c r="Z25" s="667"/>
      <c r="AA25" s="638">
        <v>1</v>
      </c>
      <c r="AB25" s="665"/>
      <c r="AC25" s="666"/>
      <c r="AD25" s="88">
        <f t="shared" si="0"/>
        <v>11</v>
      </c>
      <c r="AE25" s="86" t="str">
        <f t="shared" si="1"/>
        <v>низкий</v>
      </c>
      <c r="AF25" s="88">
        <f t="shared" si="5"/>
        <v>0</v>
      </c>
      <c r="AG25" s="86" t="str">
        <f t="shared" si="6"/>
        <v>низкий</v>
      </c>
      <c r="AH25" s="109">
        <f t="shared" si="3"/>
        <v>0</v>
      </c>
      <c r="AI25" s="86" t="str">
        <f t="shared" si="4"/>
        <v>низкий</v>
      </c>
    </row>
    <row r="26" spans="1:35" s="77" customFormat="1" ht="22.7" customHeight="1">
      <c r="A26" s="416">
        <v>13</v>
      </c>
      <c r="B26" s="448" t="str">
        <f>'реч. разв.'!B29</f>
        <v xml:space="preserve">К. Амалия </v>
      </c>
      <c r="C26" s="638">
        <v>1</v>
      </c>
      <c r="D26" s="665"/>
      <c r="E26" s="666"/>
      <c r="F26" s="638">
        <v>2</v>
      </c>
      <c r="G26" s="665"/>
      <c r="H26" s="667"/>
      <c r="I26" s="638">
        <v>1</v>
      </c>
      <c r="J26" s="665"/>
      <c r="K26" s="666"/>
      <c r="L26" s="638">
        <v>1</v>
      </c>
      <c r="M26" s="665"/>
      <c r="N26" s="666"/>
      <c r="O26" s="638">
        <v>1</v>
      </c>
      <c r="P26" s="665"/>
      <c r="Q26" s="667"/>
      <c r="R26" s="638">
        <v>1</v>
      </c>
      <c r="S26" s="665"/>
      <c r="T26" s="666"/>
      <c r="U26" s="638">
        <v>2</v>
      </c>
      <c r="V26" s="665"/>
      <c r="W26" s="666"/>
      <c r="X26" s="638">
        <v>1</v>
      </c>
      <c r="Y26" s="665"/>
      <c r="Z26" s="667"/>
      <c r="AA26" s="638">
        <v>1</v>
      </c>
      <c r="AB26" s="665"/>
      <c r="AC26" s="666"/>
      <c r="AD26" s="88">
        <f t="shared" si="0"/>
        <v>11</v>
      </c>
      <c r="AE26" s="86" t="str">
        <f t="shared" si="1"/>
        <v>низкий</v>
      </c>
      <c r="AF26" s="88">
        <f t="shared" si="5"/>
        <v>0</v>
      </c>
      <c r="AG26" s="86" t="str">
        <f t="shared" si="6"/>
        <v>низкий</v>
      </c>
      <c r="AH26" s="109">
        <f t="shared" si="3"/>
        <v>0</v>
      </c>
      <c r="AI26" s="86" t="str">
        <f t="shared" si="4"/>
        <v>низкий</v>
      </c>
    </row>
    <row r="27" spans="1:35" s="77" customFormat="1" ht="22.7" customHeight="1">
      <c r="A27" s="416">
        <v>14</v>
      </c>
      <c r="B27" s="448" t="str">
        <f>'реч. разв.'!B30</f>
        <v>К. Алексей</v>
      </c>
      <c r="C27" s="638">
        <v>1</v>
      </c>
      <c r="D27" s="665"/>
      <c r="E27" s="666"/>
      <c r="F27" s="638">
        <v>2</v>
      </c>
      <c r="G27" s="665"/>
      <c r="H27" s="667"/>
      <c r="I27" s="638">
        <v>2</v>
      </c>
      <c r="J27" s="665"/>
      <c r="K27" s="666"/>
      <c r="L27" s="638">
        <v>1</v>
      </c>
      <c r="M27" s="665"/>
      <c r="N27" s="666"/>
      <c r="O27" s="638">
        <v>1</v>
      </c>
      <c r="P27" s="665"/>
      <c r="Q27" s="667"/>
      <c r="R27" s="638">
        <v>1</v>
      </c>
      <c r="S27" s="665"/>
      <c r="T27" s="666"/>
      <c r="U27" s="638">
        <v>2</v>
      </c>
      <c r="V27" s="665"/>
      <c r="W27" s="666"/>
      <c r="X27" s="638">
        <v>1</v>
      </c>
      <c r="Y27" s="665"/>
      <c r="Z27" s="667"/>
      <c r="AA27" s="638">
        <v>1</v>
      </c>
      <c r="AB27" s="665"/>
      <c r="AC27" s="666"/>
      <c r="AD27" s="88">
        <f t="shared" si="0"/>
        <v>12</v>
      </c>
      <c r="AE27" s="86" t="str">
        <f t="shared" si="1"/>
        <v>низкий</v>
      </c>
      <c r="AF27" s="88">
        <f t="shared" si="5"/>
        <v>0</v>
      </c>
      <c r="AG27" s="86" t="str">
        <f t="shared" si="6"/>
        <v>низкий</v>
      </c>
      <c r="AH27" s="109">
        <f t="shared" si="3"/>
        <v>0</v>
      </c>
      <c r="AI27" s="86" t="str">
        <f t="shared" si="4"/>
        <v>низкий</v>
      </c>
    </row>
    <row r="28" spans="1:35" s="77" customFormat="1" ht="22.7" customHeight="1">
      <c r="A28" s="416">
        <v>15</v>
      </c>
      <c r="B28" s="448" t="str">
        <f>'реч. разв.'!B31</f>
        <v xml:space="preserve">К. Арина </v>
      </c>
      <c r="C28" s="638">
        <v>2</v>
      </c>
      <c r="D28" s="665"/>
      <c r="E28" s="666"/>
      <c r="F28" s="638">
        <v>2</v>
      </c>
      <c r="G28" s="665"/>
      <c r="H28" s="667"/>
      <c r="I28" s="638">
        <v>2</v>
      </c>
      <c r="J28" s="665"/>
      <c r="K28" s="666"/>
      <c r="L28" s="638">
        <v>1</v>
      </c>
      <c r="M28" s="665"/>
      <c r="N28" s="666"/>
      <c r="O28" s="638">
        <v>1</v>
      </c>
      <c r="P28" s="665"/>
      <c r="Q28" s="667"/>
      <c r="R28" s="638">
        <v>1</v>
      </c>
      <c r="S28" s="665"/>
      <c r="T28" s="666"/>
      <c r="U28" s="638">
        <v>2</v>
      </c>
      <c r="V28" s="665"/>
      <c r="W28" s="666"/>
      <c r="X28" s="638">
        <v>1</v>
      </c>
      <c r="Y28" s="665"/>
      <c r="Z28" s="667"/>
      <c r="AA28" s="638">
        <v>1</v>
      </c>
      <c r="AB28" s="665"/>
      <c r="AC28" s="666"/>
      <c r="AD28" s="88">
        <f t="shared" si="0"/>
        <v>13</v>
      </c>
      <c r="AE28" s="86" t="str">
        <f t="shared" si="1"/>
        <v>низкий</v>
      </c>
      <c r="AF28" s="88">
        <f t="shared" si="5"/>
        <v>0</v>
      </c>
      <c r="AG28" s="86" t="str">
        <f t="shared" si="6"/>
        <v>низкий</v>
      </c>
      <c r="AH28" s="109">
        <f t="shared" si="3"/>
        <v>0</v>
      </c>
      <c r="AI28" s="86" t="str">
        <f t="shared" si="4"/>
        <v>низкий</v>
      </c>
    </row>
    <row r="29" spans="1:35" s="77" customFormat="1" ht="22.7" customHeight="1">
      <c r="A29" s="416">
        <v>16</v>
      </c>
      <c r="B29" s="448" t="str">
        <f>'реч. разв.'!B32</f>
        <v>К. Никита</v>
      </c>
      <c r="C29" s="638">
        <v>1</v>
      </c>
      <c r="D29" s="665"/>
      <c r="E29" s="666"/>
      <c r="F29" s="638">
        <v>2</v>
      </c>
      <c r="G29" s="665"/>
      <c r="H29" s="667"/>
      <c r="I29" s="638">
        <v>1</v>
      </c>
      <c r="J29" s="665"/>
      <c r="K29" s="666"/>
      <c r="L29" s="638">
        <v>1</v>
      </c>
      <c r="M29" s="665"/>
      <c r="N29" s="666"/>
      <c r="O29" s="638">
        <v>1</v>
      </c>
      <c r="P29" s="665"/>
      <c r="Q29" s="667"/>
      <c r="R29" s="638">
        <v>1</v>
      </c>
      <c r="S29" s="665"/>
      <c r="T29" s="666"/>
      <c r="U29" s="638">
        <v>2</v>
      </c>
      <c r="V29" s="665"/>
      <c r="W29" s="666"/>
      <c r="X29" s="638">
        <v>1</v>
      </c>
      <c r="Y29" s="665"/>
      <c r="Z29" s="667"/>
      <c r="AA29" s="638">
        <v>1</v>
      </c>
      <c r="AB29" s="665"/>
      <c r="AC29" s="666"/>
      <c r="AD29" s="88">
        <f t="shared" si="0"/>
        <v>11</v>
      </c>
      <c r="AE29" s="86" t="str">
        <f t="shared" si="1"/>
        <v>низкий</v>
      </c>
      <c r="AF29" s="88">
        <f t="shared" si="5"/>
        <v>0</v>
      </c>
      <c r="AG29" s="86" t="str">
        <f t="shared" si="6"/>
        <v>низкий</v>
      </c>
      <c r="AH29" s="109">
        <f t="shared" si="3"/>
        <v>0</v>
      </c>
      <c r="AI29" s="86" t="str">
        <f t="shared" si="4"/>
        <v>низкий</v>
      </c>
    </row>
    <row r="30" spans="1:35" s="77" customFormat="1" ht="22.7" customHeight="1">
      <c r="A30" s="416">
        <v>17</v>
      </c>
      <c r="B30" s="448" t="str">
        <f>'реч. разв.'!B33</f>
        <v xml:space="preserve">К. Сергей </v>
      </c>
      <c r="C30" s="638">
        <v>1</v>
      </c>
      <c r="D30" s="665"/>
      <c r="E30" s="666"/>
      <c r="F30" s="638">
        <v>1</v>
      </c>
      <c r="G30" s="665"/>
      <c r="H30" s="667"/>
      <c r="I30" s="638">
        <v>1</v>
      </c>
      <c r="J30" s="665"/>
      <c r="K30" s="666"/>
      <c r="L30" s="638">
        <v>1</v>
      </c>
      <c r="M30" s="665"/>
      <c r="N30" s="666"/>
      <c r="O30" s="638">
        <v>1</v>
      </c>
      <c r="P30" s="665"/>
      <c r="Q30" s="667"/>
      <c r="R30" s="638">
        <v>1</v>
      </c>
      <c r="S30" s="665"/>
      <c r="T30" s="666"/>
      <c r="U30" s="638">
        <v>1</v>
      </c>
      <c r="V30" s="665"/>
      <c r="W30" s="666"/>
      <c r="X30" s="638">
        <v>1</v>
      </c>
      <c r="Y30" s="665"/>
      <c r="Z30" s="667"/>
      <c r="AA30" s="638">
        <v>1</v>
      </c>
      <c r="AB30" s="665"/>
      <c r="AC30" s="666"/>
      <c r="AD30" s="88">
        <f t="shared" si="0"/>
        <v>9</v>
      </c>
      <c r="AE30" s="86" t="str">
        <f t="shared" si="1"/>
        <v>низкий</v>
      </c>
      <c r="AF30" s="88">
        <f t="shared" si="5"/>
        <v>0</v>
      </c>
      <c r="AG30" s="86" t="str">
        <f t="shared" si="6"/>
        <v>низкий</v>
      </c>
      <c r="AH30" s="109">
        <f t="shared" si="3"/>
        <v>0</v>
      </c>
      <c r="AI30" s="86" t="str">
        <f t="shared" si="4"/>
        <v>низкий</v>
      </c>
    </row>
    <row r="31" spans="1:35" s="77" customFormat="1" ht="22.7" customHeight="1">
      <c r="A31" s="416">
        <v>18</v>
      </c>
      <c r="B31" s="448" t="str">
        <f>'реч. разв.'!B34</f>
        <v xml:space="preserve">Л. Алина </v>
      </c>
      <c r="C31" s="638">
        <v>2</v>
      </c>
      <c r="D31" s="665"/>
      <c r="E31" s="666"/>
      <c r="F31" s="638">
        <v>2</v>
      </c>
      <c r="G31" s="665"/>
      <c r="H31" s="667"/>
      <c r="I31" s="638">
        <v>1</v>
      </c>
      <c r="J31" s="665"/>
      <c r="K31" s="666"/>
      <c r="L31" s="638">
        <v>1</v>
      </c>
      <c r="M31" s="665"/>
      <c r="N31" s="666"/>
      <c r="O31" s="638">
        <v>1</v>
      </c>
      <c r="P31" s="665"/>
      <c r="Q31" s="667"/>
      <c r="R31" s="638">
        <v>2</v>
      </c>
      <c r="S31" s="665"/>
      <c r="T31" s="666"/>
      <c r="U31" s="638">
        <v>2</v>
      </c>
      <c r="V31" s="665"/>
      <c r="W31" s="666"/>
      <c r="X31" s="638">
        <v>1</v>
      </c>
      <c r="Y31" s="665"/>
      <c r="Z31" s="667"/>
      <c r="AA31" s="638">
        <v>2</v>
      </c>
      <c r="AB31" s="665"/>
      <c r="AC31" s="666"/>
      <c r="AD31" s="88">
        <f t="shared" si="0"/>
        <v>14</v>
      </c>
      <c r="AE31" s="86" t="str">
        <f t="shared" si="1"/>
        <v>средний</v>
      </c>
      <c r="AF31" s="88">
        <f t="shared" si="5"/>
        <v>0</v>
      </c>
      <c r="AG31" s="86" t="str">
        <f t="shared" si="6"/>
        <v>низкий</v>
      </c>
      <c r="AH31" s="109">
        <f t="shared" si="3"/>
        <v>0</v>
      </c>
      <c r="AI31" s="86" t="str">
        <f t="shared" si="4"/>
        <v>низкий</v>
      </c>
    </row>
    <row r="32" spans="1:35" s="77" customFormat="1" ht="22.7" customHeight="1">
      <c r="A32" s="416">
        <v>19</v>
      </c>
      <c r="B32" s="448" t="str">
        <f>'реч. разв.'!B35</f>
        <v xml:space="preserve">М. Ролан </v>
      </c>
      <c r="C32" s="638">
        <v>1</v>
      </c>
      <c r="D32" s="665"/>
      <c r="E32" s="666"/>
      <c r="F32" s="638">
        <v>2</v>
      </c>
      <c r="G32" s="665"/>
      <c r="H32" s="667"/>
      <c r="I32" s="638">
        <v>1</v>
      </c>
      <c r="J32" s="665"/>
      <c r="K32" s="666"/>
      <c r="L32" s="638">
        <v>1</v>
      </c>
      <c r="M32" s="665"/>
      <c r="N32" s="666"/>
      <c r="O32" s="638">
        <v>1</v>
      </c>
      <c r="P32" s="665"/>
      <c r="Q32" s="667"/>
      <c r="R32" s="638">
        <v>1</v>
      </c>
      <c r="S32" s="665"/>
      <c r="T32" s="666"/>
      <c r="U32" s="638">
        <v>2</v>
      </c>
      <c r="V32" s="665"/>
      <c r="W32" s="666"/>
      <c r="X32" s="638">
        <v>1</v>
      </c>
      <c r="Y32" s="665"/>
      <c r="Z32" s="667"/>
      <c r="AA32" s="638">
        <v>2</v>
      </c>
      <c r="AB32" s="665"/>
      <c r="AC32" s="666"/>
      <c r="AD32" s="88">
        <f t="shared" si="0"/>
        <v>12</v>
      </c>
      <c r="AE32" s="86" t="str">
        <f t="shared" si="1"/>
        <v>низкий</v>
      </c>
      <c r="AF32" s="88">
        <f t="shared" si="5"/>
        <v>0</v>
      </c>
      <c r="AG32" s="86" t="str">
        <f t="shared" si="6"/>
        <v>низкий</v>
      </c>
      <c r="AH32" s="109">
        <f t="shared" si="3"/>
        <v>0</v>
      </c>
      <c r="AI32" s="86" t="str">
        <f t="shared" si="4"/>
        <v>низкий</v>
      </c>
    </row>
    <row r="33" spans="1:35" s="77" customFormat="1" ht="22.7" customHeight="1">
      <c r="A33" s="416">
        <v>20</v>
      </c>
      <c r="B33" s="448" t="str">
        <f>'реч. разв.'!B36</f>
        <v xml:space="preserve">Н. Артем </v>
      </c>
      <c r="C33" s="638">
        <v>1</v>
      </c>
      <c r="D33" s="665"/>
      <c r="E33" s="666"/>
      <c r="F33" s="638">
        <v>1</v>
      </c>
      <c r="G33" s="665"/>
      <c r="H33" s="667"/>
      <c r="I33" s="638">
        <v>1</v>
      </c>
      <c r="J33" s="665"/>
      <c r="K33" s="666"/>
      <c r="L33" s="638">
        <v>1</v>
      </c>
      <c r="M33" s="665"/>
      <c r="N33" s="666"/>
      <c r="O33" s="638">
        <v>1</v>
      </c>
      <c r="P33" s="665"/>
      <c r="Q33" s="667"/>
      <c r="R33" s="638">
        <v>1</v>
      </c>
      <c r="S33" s="665"/>
      <c r="T33" s="666"/>
      <c r="U33" s="638">
        <v>1</v>
      </c>
      <c r="V33" s="665"/>
      <c r="W33" s="666"/>
      <c r="X33" s="638">
        <v>1</v>
      </c>
      <c r="Y33" s="665"/>
      <c r="Z33" s="667"/>
      <c r="AA33" s="638">
        <v>1</v>
      </c>
      <c r="AB33" s="665"/>
      <c r="AC33" s="666"/>
      <c r="AD33" s="88">
        <f t="shared" si="0"/>
        <v>9</v>
      </c>
      <c r="AE33" s="86" t="str">
        <f t="shared" si="1"/>
        <v>низкий</v>
      </c>
      <c r="AF33" s="88">
        <f t="shared" si="5"/>
        <v>0</v>
      </c>
      <c r="AG33" s="86" t="str">
        <f t="shared" si="6"/>
        <v>низкий</v>
      </c>
      <c r="AH33" s="109">
        <f t="shared" si="3"/>
        <v>0</v>
      </c>
      <c r="AI33" s="86" t="str">
        <f t="shared" si="4"/>
        <v>низкий</v>
      </c>
    </row>
    <row r="34" spans="1:35" s="77" customFormat="1" ht="22.7" customHeight="1">
      <c r="A34" s="416">
        <v>21</v>
      </c>
      <c r="B34" s="448" t="str">
        <f>'реч. разв.'!B37</f>
        <v>П. Андрей</v>
      </c>
      <c r="C34" s="638">
        <v>2</v>
      </c>
      <c r="D34" s="668"/>
      <c r="E34" s="669"/>
      <c r="F34" s="636">
        <v>2</v>
      </c>
      <c r="G34" s="668"/>
      <c r="H34" s="670"/>
      <c r="I34" s="636">
        <v>2</v>
      </c>
      <c r="J34" s="668"/>
      <c r="K34" s="669"/>
      <c r="L34" s="638">
        <v>2</v>
      </c>
      <c r="M34" s="668"/>
      <c r="N34" s="669"/>
      <c r="O34" s="636">
        <v>2</v>
      </c>
      <c r="P34" s="668"/>
      <c r="Q34" s="670"/>
      <c r="R34" s="636">
        <v>1</v>
      </c>
      <c r="S34" s="668"/>
      <c r="T34" s="669"/>
      <c r="U34" s="638">
        <v>2</v>
      </c>
      <c r="V34" s="668"/>
      <c r="W34" s="669"/>
      <c r="X34" s="636">
        <v>1</v>
      </c>
      <c r="Y34" s="668"/>
      <c r="Z34" s="670"/>
      <c r="AA34" s="636">
        <v>2</v>
      </c>
      <c r="AB34" s="668"/>
      <c r="AC34" s="669"/>
      <c r="AD34" s="88">
        <f t="shared" ref="AD34:AD36" si="7">SUM(C34,F34,I34,L34,O34,R34,U34,X34,AA34)</f>
        <v>16</v>
      </c>
      <c r="AE34" s="86" t="str">
        <f t="shared" ref="AE34:AE36" si="8">IF(AD34&lt;14,"низкий",IF(AD34&lt;23,"средний",IF(AD34&gt;22,"высокий")))</f>
        <v>средний</v>
      </c>
      <c r="AF34" s="88">
        <f t="shared" si="5"/>
        <v>0</v>
      </c>
      <c r="AG34" s="86" t="str">
        <f t="shared" si="6"/>
        <v>низкий</v>
      </c>
      <c r="AH34" s="109">
        <f t="shared" ref="AH34:AH36" si="9">SUM(E34,H34,K34,N34,Q34,T34,W34,Z34,AC34)</f>
        <v>0</v>
      </c>
      <c r="AI34" s="86" t="str">
        <f t="shared" ref="AI34:AI36" si="10">IF(AH34&lt;14,"низкий",IF(AH34&lt;23,"средний",IF(AH34&gt;22,"высокий")))</f>
        <v>низкий</v>
      </c>
    </row>
    <row r="35" spans="1:35" s="77" customFormat="1" ht="22.7" customHeight="1">
      <c r="A35" s="416">
        <v>22</v>
      </c>
      <c r="B35" s="448" t="str">
        <f>'реч. разв.'!B38</f>
        <v xml:space="preserve">С. Александр </v>
      </c>
      <c r="C35" s="638">
        <v>2</v>
      </c>
      <c r="D35" s="665"/>
      <c r="E35" s="666"/>
      <c r="F35" s="638">
        <v>2</v>
      </c>
      <c r="G35" s="665"/>
      <c r="H35" s="667"/>
      <c r="I35" s="638">
        <v>2</v>
      </c>
      <c r="J35" s="665"/>
      <c r="K35" s="666"/>
      <c r="L35" s="638">
        <v>2</v>
      </c>
      <c r="M35" s="665"/>
      <c r="N35" s="666"/>
      <c r="O35" s="638">
        <v>2</v>
      </c>
      <c r="P35" s="665"/>
      <c r="Q35" s="667"/>
      <c r="R35" s="638">
        <v>1</v>
      </c>
      <c r="S35" s="665"/>
      <c r="T35" s="666"/>
      <c r="U35" s="638">
        <v>2</v>
      </c>
      <c r="V35" s="665"/>
      <c r="W35" s="666"/>
      <c r="X35" s="638">
        <v>1</v>
      </c>
      <c r="Y35" s="665"/>
      <c r="Z35" s="667"/>
      <c r="AA35" s="638">
        <v>1</v>
      </c>
      <c r="AB35" s="665"/>
      <c r="AC35" s="666"/>
      <c r="AD35" s="88">
        <f t="shared" si="7"/>
        <v>15</v>
      </c>
      <c r="AE35" s="86" t="str">
        <f t="shared" si="8"/>
        <v>средний</v>
      </c>
      <c r="AF35" s="88">
        <f t="shared" si="5"/>
        <v>0</v>
      </c>
      <c r="AG35" s="86" t="str">
        <f t="shared" si="6"/>
        <v>низкий</v>
      </c>
      <c r="AH35" s="109">
        <f t="shared" si="9"/>
        <v>0</v>
      </c>
      <c r="AI35" s="86" t="str">
        <f t="shared" si="10"/>
        <v>низкий</v>
      </c>
    </row>
    <row r="36" spans="1:35" s="77" customFormat="1" ht="22.7" customHeight="1">
      <c r="A36" s="416">
        <v>23</v>
      </c>
      <c r="B36" s="448" t="str">
        <f>'реч. разв.'!B39</f>
        <v xml:space="preserve">Ф. Мирон </v>
      </c>
      <c r="C36" s="638">
        <v>2</v>
      </c>
      <c r="D36" s="671"/>
      <c r="E36" s="663"/>
      <c r="F36" s="638">
        <v>2</v>
      </c>
      <c r="G36" s="671"/>
      <c r="H36" s="664"/>
      <c r="I36" s="638">
        <v>2</v>
      </c>
      <c r="J36" s="671"/>
      <c r="K36" s="663"/>
      <c r="L36" s="638">
        <v>1</v>
      </c>
      <c r="M36" s="671"/>
      <c r="N36" s="663"/>
      <c r="O36" s="638">
        <v>1</v>
      </c>
      <c r="P36" s="671"/>
      <c r="Q36" s="664"/>
      <c r="R36" s="638">
        <v>1</v>
      </c>
      <c r="S36" s="671"/>
      <c r="T36" s="663"/>
      <c r="U36" s="638">
        <v>2</v>
      </c>
      <c r="V36" s="671"/>
      <c r="W36" s="663"/>
      <c r="X36" s="638">
        <v>1</v>
      </c>
      <c r="Y36" s="671"/>
      <c r="Z36" s="664"/>
      <c r="AA36" s="638">
        <v>2</v>
      </c>
      <c r="AB36" s="671"/>
      <c r="AC36" s="663"/>
      <c r="AD36" s="88">
        <f t="shared" si="7"/>
        <v>14</v>
      </c>
      <c r="AE36" s="86" t="str">
        <f t="shared" si="8"/>
        <v>средний</v>
      </c>
      <c r="AF36" s="88">
        <f t="shared" si="5"/>
        <v>0</v>
      </c>
      <c r="AG36" s="86" t="str">
        <f t="shared" si="6"/>
        <v>низкий</v>
      </c>
      <c r="AH36" s="109">
        <f t="shared" si="9"/>
        <v>0</v>
      </c>
      <c r="AI36" s="86" t="str">
        <f t="shared" si="10"/>
        <v>низкий</v>
      </c>
    </row>
    <row r="37" spans="1:35" s="77" customFormat="1" ht="22.7" customHeight="1">
      <c r="A37" s="416">
        <v>24</v>
      </c>
      <c r="B37" s="448" t="str">
        <f>'реч. разв.'!B40</f>
        <v xml:space="preserve">Х. Мухаммад </v>
      </c>
      <c r="C37" s="638">
        <v>1</v>
      </c>
      <c r="D37" s="671"/>
      <c r="E37" s="663"/>
      <c r="F37" s="638">
        <v>1</v>
      </c>
      <c r="G37" s="671"/>
      <c r="H37" s="664"/>
      <c r="I37" s="638">
        <v>1</v>
      </c>
      <c r="J37" s="671"/>
      <c r="K37" s="663"/>
      <c r="L37" s="638">
        <v>1</v>
      </c>
      <c r="M37" s="671"/>
      <c r="N37" s="663"/>
      <c r="O37" s="638">
        <v>1</v>
      </c>
      <c r="P37" s="671"/>
      <c r="Q37" s="664"/>
      <c r="R37" s="638">
        <v>1</v>
      </c>
      <c r="S37" s="671"/>
      <c r="T37" s="663"/>
      <c r="U37" s="638">
        <v>1</v>
      </c>
      <c r="V37" s="671"/>
      <c r="W37" s="663"/>
      <c r="X37" s="638">
        <v>1</v>
      </c>
      <c r="Y37" s="671"/>
      <c r="Z37" s="664"/>
      <c r="AA37" s="638">
        <v>1</v>
      </c>
      <c r="AB37" s="671"/>
      <c r="AC37" s="663"/>
      <c r="AD37" s="88">
        <f t="shared" ref="AD37" si="11">SUM(C37,F37,I37,L37,O37,R37,U37,X37,AA37)</f>
        <v>9</v>
      </c>
      <c r="AE37" s="86" t="str">
        <f t="shared" ref="AE37" si="12">IF(AD37&lt;14,"низкий",IF(AD37&lt;23,"средний",IF(AD37&gt;22,"высокий")))</f>
        <v>низкий</v>
      </c>
      <c r="AF37" s="88">
        <f t="shared" si="5"/>
        <v>0</v>
      </c>
      <c r="AG37" s="86" t="str">
        <f t="shared" si="6"/>
        <v>низкий</v>
      </c>
      <c r="AH37" s="109">
        <f t="shared" ref="AH37" si="13">SUM(E37,H37,K37,N37,Q37,T37,W37,Z37,AC37)</f>
        <v>0</v>
      </c>
      <c r="AI37" s="86" t="str">
        <f t="shared" ref="AI37" si="14">IF(AH37&lt;14,"низкий",IF(AH37&lt;23,"средний",IF(AH37&gt;22,"высокий")))</f>
        <v>низкий</v>
      </c>
    </row>
    <row r="38" spans="1:35" s="77" customFormat="1" ht="22.7" customHeight="1">
      <c r="A38" s="417">
        <v>25</v>
      </c>
      <c r="B38" s="448" t="str">
        <f>'реч. разв.'!B41</f>
        <v xml:space="preserve">Я. Артем </v>
      </c>
      <c r="C38" s="638">
        <v>1</v>
      </c>
      <c r="D38" s="665"/>
      <c r="E38" s="666"/>
      <c r="F38" s="638">
        <v>2</v>
      </c>
      <c r="G38" s="665"/>
      <c r="H38" s="667"/>
      <c r="I38" s="638">
        <v>2</v>
      </c>
      <c r="J38" s="665"/>
      <c r="K38" s="666"/>
      <c r="L38" s="638">
        <v>1</v>
      </c>
      <c r="M38" s="665"/>
      <c r="N38" s="666"/>
      <c r="O38" s="638">
        <v>1</v>
      </c>
      <c r="P38" s="665"/>
      <c r="Q38" s="667"/>
      <c r="R38" s="638">
        <v>1</v>
      </c>
      <c r="S38" s="665"/>
      <c r="T38" s="666"/>
      <c r="U38" s="638">
        <v>2</v>
      </c>
      <c r="V38" s="665"/>
      <c r="W38" s="666"/>
      <c r="X38" s="638">
        <v>1</v>
      </c>
      <c r="Y38" s="665"/>
      <c r="Z38" s="667"/>
      <c r="AA38" s="638">
        <v>1</v>
      </c>
      <c r="AB38" s="665"/>
      <c r="AC38" s="666"/>
      <c r="AD38" s="88">
        <f t="shared" ref="AD38" si="15">SUM(C38,F38,I38,L38,O38,R38,U38,X38,AA38)</f>
        <v>12</v>
      </c>
      <c r="AE38" s="86" t="str">
        <f t="shared" ref="AE38" si="16">IF(AD38&lt;14,"низкий",IF(AD38&lt;23,"средний",IF(AD38&gt;22,"высокий")))</f>
        <v>низкий</v>
      </c>
      <c r="AF38" s="88">
        <f t="shared" si="5"/>
        <v>0</v>
      </c>
      <c r="AG38" s="86" t="str">
        <f t="shared" si="6"/>
        <v>низкий</v>
      </c>
      <c r="AH38" s="109">
        <f t="shared" ref="AH38" si="17">SUM(E38,H38,K38,N38,Q38,T38,W38,Z38,AC38)</f>
        <v>0</v>
      </c>
      <c r="AI38" s="86" t="str">
        <f t="shared" ref="AI38" si="18">IF(AH38&lt;14,"низкий",IF(AH38&lt;23,"средний",IF(AH38&gt;22,"высокий")))</f>
        <v>низкий</v>
      </c>
    </row>
    <row r="39" spans="1:35" s="77" customFormat="1" ht="22.7" customHeight="1">
      <c r="A39" s="417">
        <v>26</v>
      </c>
      <c r="B39" s="448" t="str">
        <f>'реч. разв.'!B42</f>
        <v xml:space="preserve">Я. Николай </v>
      </c>
      <c r="C39" s="639">
        <v>1</v>
      </c>
      <c r="D39" s="672"/>
      <c r="E39" s="674"/>
      <c r="F39" s="638">
        <v>1</v>
      </c>
      <c r="G39" s="672"/>
      <c r="H39" s="674"/>
      <c r="I39" s="638">
        <v>1</v>
      </c>
      <c r="J39" s="672"/>
      <c r="K39" s="674"/>
      <c r="L39" s="639">
        <v>1</v>
      </c>
      <c r="M39" s="672"/>
      <c r="N39" s="674"/>
      <c r="O39" s="638">
        <v>1</v>
      </c>
      <c r="P39" s="672"/>
      <c r="Q39" s="674"/>
      <c r="R39" s="638">
        <v>1</v>
      </c>
      <c r="S39" s="672"/>
      <c r="T39" s="674"/>
      <c r="U39" s="639">
        <v>1</v>
      </c>
      <c r="V39" s="672"/>
      <c r="W39" s="674"/>
      <c r="X39" s="638">
        <v>1</v>
      </c>
      <c r="Y39" s="672"/>
      <c r="Z39" s="674"/>
      <c r="AA39" s="638">
        <v>1</v>
      </c>
      <c r="AB39" s="672"/>
      <c r="AC39" s="674"/>
      <c r="AD39" s="88">
        <f t="shared" ref="AD39:AD43" si="19">SUM(C39,F39,I39,L39,O39,R39,U39,X39,AA39)</f>
        <v>9</v>
      </c>
      <c r="AE39" s="86" t="str">
        <f t="shared" ref="AE39:AE43" si="20">IF(AD39&lt;14,"низкий",IF(AD39&lt;23,"средний",IF(AD39&gt;22,"высокий")))</f>
        <v>низкий</v>
      </c>
      <c r="AF39" s="88">
        <f t="shared" si="5"/>
        <v>0</v>
      </c>
      <c r="AG39" s="86" t="str">
        <f t="shared" si="6"/>
        <v>низкий</v>
      </c>
      <c r="AH39" s="109">
        <f t="shared" ref="AH39:AH40" si="21">SUM(E39,H39,K39,N39,Q39,T39,W39,Z39,AC39)</f>
        <v>0</v>
      </c>
      <c r="AI39" s="86" t="str">
        <f t="shared" ref="AI39:AI40" si="22">IF(AH39&lt;14,"низкий",IF(AH39&lt;23,"средний",IF(AH39&gt;22,"высокий")))</f>
        <v>низкий</v>
      </c>
    </row>
    <row r="40" spans="1:35" s="77" customFormat="1" ht="22.7" customHeight="1">
      <c r="A40" s="577">
        <v>27</v>
      </c>
      <c r="B40" s="448" t="str">
        <f>'реч. разв.'!B43</f>
        <v xml:space="preserve">Я. Василиса </v>
      </c>
      <c r="C40" s="637">
        <v>1</v>
      </c>
      <c r="D40" s="673"/>
      <c r="E40" s="675"/>
      <c r="F40" s="636">
        <v>1</v>
      </c>
      <c r="G40" s="673"/>
      <c r="H40" s="675"/>
      <c r="I40" s="636">
        <v>1</v>
      </c>
      <c r="J40" s="673"/>
      <c r="K40" s="675"/>
      <c r="L40" s="637">
        <v>1</v>
      </c>
      <c r="M40" s="673"/>
      <c r="N40" s="675"/>
      <c r="O40" s="636">
        <v>1</v>
      </c>
      <c r="P40" s="673"/>
      <c r="Q40" s="675"/>
      <c r="R40" s="636">
        <v>1</v>
      </c>
      <c r="S40" s="673"/>
      <c r="T40" s="675"/>
      <c r="U40" s="637">
        <v>1</v>
      </c>
      <c r="V40" s="673"/>
      <c r="W40" s="675"/>
      <c r="X40" s="636">
        <v>1</v>
      </c>
      <c r="Y40" s="673"/>
      <c r="Z40" s="675"/>
      <c r="AA40" s="636">
        <v>1</v>
      </c>
      <c r="AB40" s="673"/>
      <c r="AC40" s="675"/>
      <c r="AD40" s="88">
        <f t="shared" si="19"/>
        <v>9</v>
      </c>
      <c r="AE40" s="86" t="str">
        <f t="shared" si="20"/>
        <v>низкий</v>
      </c>
      <c r="AF40" s="88">
        <f t="shared" si="5"/>
        <v>0</v>
      </c>
      <c r="AG40" s="86" t="str">
        <f t="shared" si="6"/>
        <v>низкий</v>
      </c>
      <c r="AH40" s="109">
        <f t="shared" si="21"/>
        <v>0</v>
      </c>
      <c r="AI40" s="86" t="str">
        <f t="shared" si="22"/>
        <v>низкий</v>
      </c>
    </row>
    <row r="41" spans="1:35" s="77" customFormat="1" ht="22.7" customHeight="1">
      <c r="A41" s="577">
        <v>28</v>
      </c>
      <c r="B41" s="448" t="str">
        <f>'реч. разв.'!B44</f>
        <v xml:space="preserve">К. Есения </v>
      </c>
      <c r="C41" s="637">
        <v>1</v>
      </c>
      <c r="D41" s="673"/>
      <c r="E41" s="675"/>
      <c r="F41" s="636">
        <v>2</v>
      </c>
      <c r="G41" s="673"/>
      <c r="H41" s="675"/>
      <c r="I41" s="636">
        <v>2</v>
      </c>
      <c r="J41" s="673"/>
      <c r="K41" s="675"/>
      <c r="L41" s="637">
        <v>1</v>
      </c>
      <c r="M41" s="673"/>
      <c r="N41" s="675"/>
      <c r="O41" s="636">
        <v>1</v>
      </c>
      <c r="P41" s="673"/>
      <c r="Q41" s="675"/>
      <c r="R41" s="636">
        <v>2</v>
      </c>
      <c r="S41" s="673"/>
      <c r="T41" s="675"/>
      <c r="U41" s="637">
        <v>2</v>
      </c>
      <c r="V41" s="673"/>
      <c r="W41" s="675"/>
      <c r="X41" s="636">
        <v>1</v>
      </c>
      <c r="Y41" s="673"/>
      <c r="Z41" s="675"/>
      <c r="AA41" s="711">
        <v>2</v>
      </c>
      <c r="AB41" s="673"/>
      <c r="AC41" s="675"/>
      <c r="AD41" s="88">
        <f t="shared" si="19"/>
        <v>14</v>
      </c>
      <c r="AE41" s="86" t="str">
        <f t="shared" si="20"/>
        <v>средний</v>
      </c>
      <c r="AF41" s="88">
        <f t="shared" si="5"/>
        <v>0</v>
      </c>
      <c r="AG41" s="86" t="str">
        <f t="shared" si="6"/>
        <v>низкий</v>
      </c>
      <c r="AH41" s="109">
        <f t="shared" ref="AH41" si="23">SUM(E41,H41,K41,N41,Q41,T41,W41,Z41,AC41)</f>
        <v>0</v>
      </c>
      <c r="AI41" s="86" t="str">
        <f t="shared" ref="AI41" si="24">IF(AH41&lt;14,"низкий",IF(AH41&lt;23,"средний",IF(AH41&gt;22,"высокий")))</f>
        <v>низкий</v>
      </c>
    </row>
    <row r="42" spans="1:35" s="77" customFormat="1" ht="22.7" customHeight="1">
      <c r="A42" s="577">
        <v>29</v>
      </c>
      <c r="B42" s="448">
        <f>'реч. разв.'!B45</f>
        <v>0</v>
      </c>
      <c r="C42" s="637"/>
      <c r="D42" s="673"/>
      <c r="E42" s="675"/>
      <c r="F42" s="636"/>
      <c r="G42" s="673"/>
      <c r="H42" s="675"/>
      <c r="I42" s="636"/>
      <c r="J42" s="673"/>
      <c r="K42" s="675"/>
      <c r="L42" s="637"/>
      <c r="M42" s="673"/>
      <c r="N42" s="675"/>
      <c r="O42" s="636"/>
      <c r="P42" s="673"/>
      <c r="Q42" s="675"/>
      <c r="R42" s="636"/>
      <c r="S42" s="673"/>
      <c r="T42" s="675"/>
      <c r="U42" s="637"/>
      <c r="V42" s="673"/>
      <c r="W42" s="675"/>
      <c r="X42" s="636"/>
      <c r="Y42" s="673"/>
      <c r="Z42" s="675"/>
      <c r="AA42" s="636"/>
      <c r="AB42" s="673"/>
      <c r="AC42" s="675"/>
      <c r="AD42" s="88">
        <f t="shared" si="19"/>
        <v>0</v>
      </c>
      <c r="AE42" s="86" t="str">
        <f t="shared" si="20"/>
        <v>низкий</v>
      </c>
      <c r="AF42" s="88">
        <f t="shared" si="5"/>
        <v>0</v>
      </c>
      <c r="AG42" s="86" t="str">
        <f t="shared" si="6"/>
        <v>низкий</v>
      </c>
      <c r="AH42" s="109"/>
      <c r="AI42" s="86"/>
    </row>
    <row r="43" spans="1:35" s="77" customFormat="1" ht="22.7" customHeight="1" thickBot="1">
      <c r="A43" s="525">
        <v>30</v>
      </c>
      <c r="B43" s="448">
        <f>'реч. разв.'!B46</f>
        <v>0</v>
      </c>
      <c r="C43" s="637"/>
      <c r="D43" s="673"/>
      <c r="E43" s="675"/>
      <c r="F43" s="636"/>
      <c r="G43" s="673"/>
      <c r="H43" s="675"/>
      <c r="I43" s="636"/>
      <c r="J43" s="673"/>
      <c r="K43" s="675"/>
      <c r="L43" s="637"/>
      <c r="M43" s="673"/>
      <c r="N43" s="675"/>
      <c r="O43" s="636"/>
      <c r="P43" s="673"/>
      <c r="Q43" s="675"/>
      <c r="R43" s="636"/>
      <c r="S43" s="673"/>
      <c r="T43" s="675"/>
      <c r="U43" s="637"/>
      <c r="V43" s="673"/>
      <c r="W43" s="675"/>
      <c r="X43" s="636"/>
      <c r="Y43" s="673"/>
      <c r="Z43" s="675"/>
      <c r="AA43" s="636"/>
      <c r="AB43" s="673"/>
      <c r="AC43" s="675"/>
      <c r="AD43" s="474">
        <f t="shared" si="19"/>
        <v>0</v>
      </c>
      <c r="AE43" s="523" t="str">
        <f t="shared" si="20"/>
        <v>низкий</v>
      </c>
      <c r="AF43" s="88">
        <f t="shared" si="5"/>
        <v>0</v>
      </c>
      <c r="AG43" s="86" t="str">
        <f t="shared" si="6"/>
        <v>низкий</v>
      </c>
      <c r="AH43" s="531"/>
      <c r="AI43" s="523"/>
    </row>
    <row r="44" spans="1:35" s="77" customFormat="1" ht="22.7" customHeight="1" thickBot="1">
      <c r="A44" s="524"/>
      <c r="B44" s="526" t="s">
        <v>165</v>
      </c>
      <c r="C44" s="562">
        <f>AVERAGE(C14:C43)</f>
        <v>1.2142857142857142</v>
      </c>
      <c r="D44" s="562" t="e">
        <f>AVERAGE(D14:D43)</f>
        <v>#DIV/0!</v>
      </c>
      <c r="E44" s="548" t="e">
        <f>AVERAGE(E14:E43)</f>
        <v>#DIV/0!</v>
      </c>
      <c r="F44" s="562">
        <f t="shared" ref="F44:K44" si="25">AVERAGE(F14:F43)</f>
        <v>1.6071428571428572</v>
      </c>
      <c r="G44" s="562" t="e">
        <f t="shared" si="25"/>
        <v>#DIV/0!</v>
      </c>
      <c r="H44" s="548" t="e">
        <f t="shared" si="25"/>
        <v>#DIV/0!</v>
      </c>
      <c r="I44" s="562">
        <f t="shared" si="25"/>
        <v>1.2857142857142858</v>
      </c>
      <c r="J44" s="562" t="e">
        <f t="shared" si="25"/>
        <v>#DIV/0!</v>
      </c>
      <c r="K44" s="548" t="e">
        <f t="shared" si="25"/>
        <v>#DIV/0!</v>
      </c>
      <c r="L44" s="562">
        <f>AVERAGE(L14:L43)</f>
        <v>1.0714285714285714</v>
      </c>
      <c r="M44" s="562" t="e">
        <f>AVERAGE(M14:M43)</f>
        <v>#DIV/0!</v>
      </c>
      <c r="N44" s="548" t="e">
        <f>AVERAGE(N14:N43)</f>
        <v>#DIV/0!</v>
      </c>
      <c r="O44" s="562">
        <f t="shared" ref="O44:T44" si="26">AVERAGE(O14:O43)</f>
        <v>1.0714285714285714</v>
      </c>
      <c r="P44" s="562" t="e">
        <f t="shared" si="26"/>
        <v>#DIV/0!</v>
      </c>
      <c r="Q44" s="548" t="e">
        <f t="shared" si="26"/>
        <v>#DIV/0!</v>
      </c>
      <c r="R44" s="562">
        <f t="shared" si="26"/>
        <v>1.1428571428571428</v>
      </c>
      <c r="S44" s="562" t="e">
        <f t="shared" si="26"/>
        <v>#DIV/0!</v>
      </c>
      <c r="T44" s="548" t="e">
        <f t="shared" si="26"/>
        <v>#DIV/0!</v>
      </c>
      <c r="U44" s="562">
        <f>AVERAGE(U14:U43)</f>
        <v>1.6785714285714286</v>
      </c>
      <c r="V44" s="562" t="e">
        <f>AVERAGE(V14:V43)</f>
        <v>#DIV/0!</v>
      </c>
      <c r="W44" s="548" t="e">
        <f>AVERAGE(W14:W43)</f>
        <v>#DIV/0!</v>
      </c>
      <c r="X44" s="562">
        <f t="shared" ref="X44:AC44" si="27">AVERAGE(X14:X43)</f>
        <v>1</v>
      </c>
      <c r="Y44" s="562" t="e">
        <f t="shared" si="27"/>
        <v>#DIV/0!</v>
      </c>
      <c r="Z44" s="548" t="e">
        <f t="shared" si="27"/>
        <v>#DIV/0!</v>
      </c>
      <c r="AA44" s="562">
        <f t="shared" si="27"/>
        <v>1.25</v>
      </c>
      <c r="AB44" s="562" t="e">
        <f t="shared" si="27"/>
        <v>#DIV/0!</v>
      </c>
      <c r="AC44" s="548" t="e">
        <f t="shared" si="27"/>
        <v>#DIV/0!</v>
      </c>
      <c r="AD44" s="560">
        <f t="shared" ref="AD44" si="28">SUM(C44,F44,I44,L44,O44,R44,U44,X44,AA44)</f>
        <v>11.321428571428571</v>
      </c>
      <c r="AE44" s="559" t="str">
        <f t="shared" ref="AE44" si="29">IF(AD44&lt;14,"низкий",IF(AD44&lt;23,"средний",IF(AD44&gt;22,"высокий")))</f>
        <v>низкий</v>
      </c>
      <c r="AF44" s="560" t="e">
        <f t="shared" ref="AF44" si="30">SUM(E44,H44,K44,N44,Q44,T44,W44,Z44,AC44)</f>
        <v>#DIV/0!</v>
      </c>
      <c r="AG44" s="559" t="e">
        <f t="shared" si="6"/>
        <v>#DIV/0!</v>
      </c>
      <c r="AH44" s="566" t="e">
        <f t="shared" ref="AH44" si="31">SUM(E44,H44,K44,N44,Q44,T44,W44,Z44,AC44)</f>
        <v>#DIV/0!</v>
      </c>
      <c r="AI44" s="527" t="e">
        <f t="shared" ref="AI44" si="32">IF(AH44&lt;14,"низкий",IF(AH44&lt;23,"средний",IF(AH44&gt;22,"высокий")))</f>
        <v>#DIV/0!</v>
      </c>
    </row>
    <row r="45" spans="1:35" s="77" customFormat="1" ht="22.7" customHeight="1" thickBot="1">
      <c r="A45" s="970" t="s">
        <v>15</v>
      </c>
      <c r="B45" s="971"/>
      <c r="C45" s="534">
        <f t="shared" ref="C45:D45" si="33">COUNT(C14:C43)</f>
        <v>28</v>
      </c>
      <c r="D45" s="534">
        <f t="shared" si="33"/>
        <v>0</v>
      </c>
      <c r="E45" s="535">
        <f t="shared" ref="E45:K45" si="34">COUNT(E14:E43)</f>
        <v>0</v>
      </c>
      <c r="F45" s="534">
        <f t="shared" si="34"/>
        <v>28</v>
      </c>
      <c r="G45" s="534">
        <f t="shared" si="34"/>
        <v>0</v>
      </c>
      <c r="H45" s="535">
        <f t="shared" si="34"/>
        <v>0</v>
      </c>
      <c r="I45" s="536">
        <f t="shared" si="34"/>
        <v>28</v>
      </c>
      <c r="J45" s="536">
        <f t="shared" si="34"/>
        <v>0</v>
      </c>
      <c r="K45" s="537">
        <f t="shared" si="34"/>
        <v>0</v>
      </c>
      <c r="L45" s="534">
        <f t="shared" ref="L45:M45" si="35">COUNT(L14:L43)</f>
        <v>28</v>
      </c>
      <c r="M45" s="534">
        <f t="shared" si="35"/>
        <v>0</v>
      </c>
      <c r="N45" s="535">
        <f t="shared" ref="N45:T45" si="36">COUNT(N14:N43)</f>
        <v>0</v>
      </c>
      <c r="O45" s="534">
        <f t="shared" si="36"/>
        <v>28</v>
      </c>
      <c r="P45" s="534">
        <f t="shared" si="36"/>
        <v>0</v>
      </c>
      <c r="Q45" s="535">
        <f t="shared" si="36"/>
        <v>0</v>
      </c>
      <c r="R45" s="536">
        <f t="shared" si="36"/>
        <v>28</v>
      </c>
      <c r="S45" s="536">
        <f t="shared" si="36"/>
        <v>0</v>
      </c>
      <c r="T45" s="537">
        <f t="shared" si="36"/>
        <v>0</v>
      </c>
      <c r="U45" s="534">
        <f t="shared" ref="U45:V45" si="37">COUNT(U14:U43)</f>
        <v>28</v>
      </c>
      <c r="V45" s="534">
        <f t="shared" si="37"/>
        <v>0</v>
      </c>
      <c r="W45" s="535">
        <f t="shared" ref="W45:AC45" si="38">COUNT(W14:W43)</f>
        <v>0</v>
      </c>
      <c r="X45" s="534">
        <f t="shared" si="38"/>
        <v>28</v>
      </c>
      <c r="Y45" s="534">
        <f t="shared" si="38"/>
        <v>0</v>
      </c>
      <c r="Z45" s="535">
        <f t="shared" si="38"/>
        <v>0</v>
      </c>
      <c r="AA45" s="536">
        <f t="shared" si="38"/>
        <v>28</v>
      </c>
      <c r="AB45" s="536">
        <f t="shared" si="38"/>
        <v>0</v>
      </c>
      <c r="AC45" s="537">
        <f t="shared" si="38"/>
        <v>0</v>
      </c>
      <c r="AD45" s="922"/>
      <c r="AE45" s="923"/>
      <c r="AF45" s="661"/>
      <c r="AG45" s="661"/>
      <c r="AH45" s="922"/>
      <c r="AI45" s="923"/>
    </row>
    <row r="46" spans="1:35" ht="30" customHeight="1"/>
    <row r="47" spans="1:35" ht="15.75">
      <c r="AA47" s="10"/>
      <c r="AB47" s="10"/>
    </row>
    <row r="48" spans="1:35" s="90" customFormat="1" ht="21.75" customHeight="1">
      <c r="A48" s="942" t="s">
        <v>211</v>
      </c>
      <c r="B48" s="943"/>
      <c r="C48" s="943"/>
      <c r="D48" s="943"/>
      <c r="E48" s="943"/>
      <c r="F48" s="943"/>
      <c r="G48" s="943"/>
      <c r="H48" s="944"/>
      <c r="I48" s="89"/>
      <c r="J48" s="945" t="s">
        <v>212</v>
      </c>
      <c r="K48" s="946"/>
      <c r="L48" s="946"/>
      <c r="M48" s="946"/>
      <c r="N48" s="946"/>
      <c r="O48" s="946"/>
      <c r="P48" s="946"/>
      <c r="Q48" s="946"/>
      <c r="R48" s="947"/>
      <c r="S48" s="692"/>
      <c r="T48" s="945" t="s">
        <v>213</v>
      </c>
      <c r="U48" s="946"/>
      <c r="V48" s="946"/>
      <c r="W48" s="946"/>
      <c r="X48" s="946"/>
      <c r="Y48" s="946"/>
      <c r="Z48" s="946"/>
      <c r="AA48" s="946"/>
      <c r="AB48" s="947"/>
    </row>
    <row r="49" spans="1:28" s="90" customFormat="1" ht="15.75" customHeight="1">
      <c r="A49" s="91"/>
      <c r="B49" s="956" t="s">
        <v>41</v>
      </c>
      <c r="C49" s="948" t="s">
        <v>42</v>
      </c>
      <c r="D49" s="949"/>
      <c r="E49" s="952" t="s">
        <v>43</v>
      </c>
      <c r="F49" s="953"/>
      <c r="G49" s="948" t="s">
        <v>44</v>
      </c>
      <c r="H49" s="949"/>
      <c r="I49" s="92"/>
      <c r="J49" s="93"/>
      <c r="K49" s="948" t="s">
        <v>41</v>
      </c>
      <c r="L49" s="949"/>
      <c r="M49" s="948" t="s">
        <v>42</v>
      </c>
      <c r="N49" s="949"/>
      <c r="O49" s="952" t="s">
        <v>43</v>
      </c>
      <c r="P49" s="953"/>
      <c r="Q49" s="948" t="s">
        <v>44</v>
      </c>
      <c r="R49" s="949"/>
      <c r="S49" s="692"/>
      <c r="T49" s="93"/>
      <c r="U49" s="948" t="s">
        <v>41</v>
      </c>
      <c r="V49" s="949"/>
      <c r="W49" s="948" t="s">
        <v>42</v>
      </c>
      <c r="X49" s="949"/>
      <c r="Y49" s="952" t="s">
        <v>43</v>
      </c>
      <c r="Z49" s="953"/>
      <c r="AA49" s="948" t="s">
        <v>44</v>
      </c>
      <c r="AB49" s="949"/>
    </row>
    <row r="50" spans="1:28" s="90" customFormat="1" ht="26.25" customHeight="1">
      <c r="A50" s="91"/>
      <c r="B50" s="957"/>
      <c r="C50" s="950"/>
      <c r="D50" s="951"/>
      <c r="E50" s="954"/>
      <c r="F50" s="955"/>
      <c r="G50" s="950"/>
      <c r="H50" s="951"/>
      <c r="I50" s="92"/>
      <c r="J50" s="93"/>
      <c r="K50" s="950"/>
      <c r="L50" s="951"/>
      <c r="M50" s="950"/>
      <c r="N50" s="951"/>
      <c r="O50" s="954"/>
      <c r="P50" s="955"/>
      <c r="Q50" s="950"/>
      <c r="R50" s="951"/>
      <c r="S50" s="692"/>
      <c r="T50" s="93"/>
      <c r="U50" s="950"/>
      <c r="V50" s="951"/>
      <c r="W50" s="950"/>
      <c r="X50" s="951"/>
      <c r="Y50" s="954"/>
      <c r="Z50" s="955"/>
      <c r="AA50" s="950"/>
      <c r="AB50" s="951"/>
    </row>
    <row r="51" spans="1:28" s="90" customFormat="1" ht="18.75">
      <c r="A51" s="91" t="s">
        <v>9</v>
      </c>
      <c r="B51" s="94">
        <f>AVERAGE(C45,F45,I45,L45,O45,R45,U45,X45,AA45)</f>
        <v>28</v>
      </c>
      <c r="C51" s="962">
        <f>COUNTIF(AE14:AE43,"высокий")</f>
        <v>0</v>
      </c>
      <c r="D51" s="963"/>
      <c r="E51" s="962">
        <f>COUNTIF(AE14:AE43,"средний")</f>
        <v>6</v>
      </c>
      <c r="F51" s="963"/>
      <c r="G51" s="962">
        <f>COUNTIF(AE14:AE43,"низкий")</f>
        <v>24</v>
      </c>
      <c r="H51" s="963"/>
      <c r="I51" s="92"/>
      <c r="J51" s="91" t="s">
        <v>9</v>
      </c>
      <c r="K51" s="962">
        <f>AVERAGE(D45,G45,J45,M45,P45,S45,V45,Y45,AB45)</f>
        <v>0</v>
      </c>
      <c r="L51" s="963"/>
      <c r="M51" s="964">
        <f>COUNTIF(AG14:AG43,"высокий")</f>
        <v>0</v>
      </c>
      <c r="N51" s="965"/>
      <c r="O51" s="960">
        <f>COUNTIF(AG14:AG43,"средний")</f>
        <v>0</v>
      </c>
      <c r="P51" s="961"/>
      <c r="Q51" s="960">
        <f>COUNTIF(AG14:AG43,"низкий")</f>
        <v>30</v>
      </c>
      <c r="R51" s="961"/>
      <c r="S51" s="692"/>
      <c r="T51" s="91" t="s">
        <v>9</v>
      </c>
      <c r="U51" s="962">
        <f>AVERAGE(E45,H45,K45,N45,Q45,T45,W45,Z45,AC45)</f>
        <v>0</v>
      </c>
      <c r="V51" s="963"/>
      <c r="W51" s="964">
        <f>COUNTIF(AI14:AI43,"высокий")</f>
        <v>0</v>
      </c>
      <c r="X51" s="965"/>
      <c r="Y51" s="960">
        <f>COUNTIF(AI14:AI43,"средний")</f>
        <v>0</v>
      </c>
      <c r="Z51" s="961"/>
      <c r="AA51" s="960">
        <f>COUNTIF(AI14:AI43,"низкий")</f>
        <v>28</v>
      </c>
      <c r="AB51" s="961"/>
    </row>
    <row r="52" spans="1:28" s="90" customFormat="1" ht="18.75">
      <c r="A52" s="91" t="s">
        <v>10</v>
      </c>
      <c r="B52" s="91"/>
      <c r="C52" s="958">
        <f>(C51*100%)/B51</f>
        <v>0</v>
      </c>
      <c r="D52" s="959"/>
      <c r="E52" s="958">
        <f>(E51*100%)/B51</f>
        <v>0.21428571428571427</v>
      </c>
      <c r="F52" s="959"/>
      <c r="G52" s="958">
        <f>(G51*100%)/B51</f>
        <v>0.8571428571428571</v>
      </c>
      <c r="H52" s="959"/>
      <c r="I52" s="92"/>
      <c r="J52" s="91" t="s">
        <v>10</v>
      </c>
      <c r="K52" s="656"/>
      <c r="L52" s="657"/>
      <c r="M52" s="966" t="e">
        <f>(M51*100%)/K51</f>
        <v>#DIV/0!</v>
      </c>
      <c r="N52" s="967"/>
      <c r="O52" s="966" t="e">
        <f>(O51*100%)/K51</f>
        <v>#DIV/0!</v>
      </c>
      <c r="P52" s="967"/>
      <c r="Q52" s="966" t="e">
        <f>(Q51*100%)/K51</f>
        <v>#DIV/0!</v>
      </c>
      <c r="R52" s="967"/>
      <c r="S52" s="692"/>
      <c r="T52" s="91" t="s">
        <v>10</v>
      </c>
      <c r="U52" s="656"/>
      <c r="V52" s="657"/>
      <c r="W52" s="966" t="e">
        <f>(W51*100%)/U51</f>
        <v>#DIV/0!</v>
      </c>
      <c r="X52" s="967"/>
      <c r="Y52" s="966" t="e">
        <f>(Y51*100%)/U51</f>
        <v>#DIV/0!</v>
      </c>
      <c r="Z52" s="967"/>
      <c r="AA52" s="966" t="e">
        <f>(AA51*100%)/U51</f>
        <v>#DIV/0!</v>
      </c>
      <c r="AB52" s="967"/>
    </row>
    <row r="54" spans="1:28" ht="23.25" customHeight="1"/>
  </sheetData>
  <sheetProtection selectLockedCells="1" selectUnlockedCells="1"/>
  <protectedRanges>
    <protectedRange sqref="C8:D8 E7:J8" name="Диапазон1_1_2"/>
  </protectedRanges>
  <mergeCells count="62">
    <mergeCell ref="B49:B50"/>
    <mergeCell ref="C7:O7"/>
    <mergeCell ref="AA12:AC12"/>
    <mergeCell ref="U12:W12"/>
    <mergeCell ref="L12:N12"/>
    <mergeCell ref="O12:Q12"/>
    <mergeCell ref="A9:AM9"/>
    <mergeCell ref="B11:B13"/>
    <mergeCell ref="A11:A13"/>
    <mergeCell ref="C11:AI11"/>
    <mergeCell ref="AH12:AI13"/>
    <mergeCell ref="X12:Z12"/>
    <mergeCell ref="A45:B45"/>
    <mergeCell ref="C8:I8"/>
    <mergeCell ref="C12:E12"/>
    <mergeCell ref="F12:H12"/>
    <mergeCell ref="A1:AK1"/>
    <mergeCell ref="A2:AK2"/>
    <mergeCell ref="A3:AK3"/>
    <mergeCell ref="A4:AK4"/>
    <mergeCell ref="C6:O6"/>
    <mergeCell ref="A6:B6"/>
    <mergeCell ref="I12:K12"/>
    <mergeCell ref="AH45:AI45"/>
    <mergeCell ref="R12:T12"/>
    <mergeCell ref="AD45:AE45"/>
    <mergeCell ref="AD12:AE13"/>
    <mergeCell ref="AF12:AG13"/>
    <mergeCell ref="W52:X52"/>
    <mergeCell ref="W51:X51"/>
    <mergeCell ref="AA51:AB51"/>
    <mergeCell ref="AA52:AB52"/>
    <mergeCell ref="Y51:Z51"/>
    <mergeCell ref="Y52:Z52"/>
    <mergeCell ref="G51:H51"/>
    <mergeCell ref="G52:H52"/>
    <mergeCell ref="E51:F51"/>
    <mergeCell ref="E52:F52"/>
    <mergeCell ref="C51:D51"/>
    <mergeCell ref="C52:D52"/>
    <mergeCell ref="Q51:R51"/>
    <mergeCell ref="Q52:R52"/>
    <mergeCell ref="O51:P51"/>
    <mergeCell ref="O52:P52"/>
    <mergeCell ref="M51:N51"/>
    <mergeCell ref="M52:N52"/>
    <mergeCell ref="T48:AB48"/>
    <mergeCell ref="J48:R48"/>
    <mergeCell ref="A48:H48"/>
    <mergeCell ref="K51:L51"/>
    <mergeCell ref="U51:V51"/>
    <mergeCell ref="AA49:AB50"/>
    <mergeCell ref="Y49:Z50"/>
    <mergeCell ref="W49:X50"/>
    <mergeCell ref="U49:V50"/>
    <mergeCell ref="Q49:R50"/>
    <mergeCell ref="O49:P50"/>
    <mergeCell ref="M49:N50"/>
    <mergeCell ref="K49:L50"/>
    <mergeCell ref="G49:H50"/>
    <mergeCell ref="E49:F50"/>
    <mergeCell ref="C49:D50"/>
  </mergeCells>
  <phoneticPr fontId="0" type="noConversion"/>
  <printOptions horizontalCentered="1" verticalCentered="1"/>
  <pageMargins left="0.55118110236220474" right="0.55118110236220474" top="0.78740157480314965" bottom="0.59055118110236227" header="0" footer="0"/>
  <pageSetup paperSize="9" scale="24" fitToHeight="30" orientation="landscape" horizontalDpi="4294967293" r:id="rId1"/>
  <headerFooter alignWithMargins="0"/>
  <rowBreaks count="1" manualBreakCount="1">
    <brk id="49" max="3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9"/>
  <sheetViews>
    <sheetView view="pageBreakPreview" topLeftCell="N13" zoomScale="46" zoomScaleSheetLayoutView="46" workbookViewId="0">
      <selection activeCell="AJ42" sqref="AJ42"/>
    </sheetView>
  </sheetViews>
  <sheetFormatPr defaultRowHeight="12.75"/>
  <cols>
    <col min="1" max="1" width="8.7109375" customWidth="1"/>
    <col min="2" max="2" width="27" customWidth="1"/>
    <col min="3" max="8" width="11.85546875" customWidth="1"/>
    <col min="9" max="10" width="11.7109375" customWidth="1"/>
    <col min="11" max="11" width="14.5703125" customWidth="1"/>
    <col min="12" max="12" width="11.7109375" customWidth="1"/>
    <col min="13" max="15" width="15.7109375" customWidth="1"/>
    <col min="16" max="16" width="16" customWidth="1"/>
    <col min="17" max="17" width="15.28515625" customWidth="1"/>
    <col min="18" max="23" width="12.5703125" customWidth="1"/>
    <col min="24" max="24" width="11.7109375" customWidth="1"/>
    <col min="25" max="27" width="15.7109375" customWidth="1"/>
    <col min="28" max="28" width="13.28515625" customWidth="1"/>
    <col min="29" max="29" width="15.7109375" customWidth="1"/>
    <col min="30" max="36" width="11.7109375" customWidth="1"/>
    <col min="37" max="39" width="16" customWidth="1"/>
    <col min="40" max="40" width="11.7109375" customWidth="1"/>
    <col min="41" max="41" width="14.5703125" customWidth="1"/>
    <col min="42" max="42" width="11.7109375" customWidth="1"/>
    <col min="43" max="43" width="16.140625" customWidth="1"/>
    <col min="44" max="44" width="11.7109375" customWidth="1"/>
    <col min="45" max="45" width="16.85546875" customWidth="1"/>
    <col min="46" max="46" width="6.28515625" customWidth="1"/>
  </cols>
  <sheetData>
    <row r="1" spans="1:43" s="77" customFormat="1" ht="23.25" customHeight="1">
      <c r="A1" s="362"/>
      <c r="B1" s="904" t="s">
        <v>48</v>
      </c>
      <c r="C1" s="904"/>
      <c r="D1" s="904"/>
      <c r="E1" s="904"/>
      <c r="F1" s="904"/>
      <c r="G1" s="904"/>
      <c r="H1" s="904"/>
      <c r="I1" s="904"/>
      <c r="J1" s="904"/>
      <c r="K1" s="904"/>
      <c r="L1" s="904"/>
      <c r="M1" s="904"/>
      <c r="N1" s="904"/>
      <c r="O1" s="904"/>
      <c r="P1" s="904"/>
      <c r="Q1" s="904"/>
      <c r="R1" s="904"/>
      <c r="S1" s="904"/>
      <c r="T1" s="904"/>
      <c r="U1" s="904"/>
      <c r="V1" s="904"/>
      <c r="W1" s="904"/>
      <c r="X1" s="904"/>
      <c r="Y1" s="904"/>
      <c r="Z1" s="904"/>
      <c r="AA1" s="904"/>
      <c r="AB1" s="904"/>
      <c r="AC1" s="904"/>
      <c r="AD1" s="904"/>
      <c r="AE1" s="904"/>
      <c r="AF1" s="904"/>
      <c r="AG1" s="904"/>
      <c r="AH1" s="904"/>
      <c r="AI1" s="904"/>
      <c r="AJ1" s="904"/>
      <c r="AK1" s="362"/>
      <c r="AL1" s="650"/>
      <c r="AM1" s="650"/>
      <c r="AN1" s="362"/>
      <c r="AO1" s="362"/>
      <c r="AP1" s="362"/>
      <c r="AQ1" s="362"/>
    </row>
    <row r="2" spans="1:43" s="77" customFormat="1" ht="23.25" customHeight="1">
      <c r="A2" s="363"/>
      <c r="B2" s="905" t="s">
        <v>0</v>
      </c>
      <c r="C2" s="905"/>
      <c r="D2" s="905"/>
      <c r="E2" s="905"/>
      <c r="F2" s="905"/>
      <c r="G2" s="905"/>
      <c r="H2" s="905"/>
      <c r="I2" s="905"/>
      <c r="J2" s="905"/>
      <c r="K2" s="905"/>
      <c r="L2" s="905"/>
      <c r="M2" s="905"/>
      <c r="N2" s="905"/>
      <c r="O2" s="905"/>
      <c r="P2" s="905"/>
      <c r="Q2" s="905"/>
      <c r="R2" s="905"/>
      <c r="S2" s="905"/>
      <c r="T2" s="905"/>
      <c r="U2" s="905"/>
      <c r="V2" s="905"/>
      <c r="W2" s="905"/>
      <c r="X2" s="905"/>
      <c r="Y2" s="905"/>
      <c r="Z2" s="905"/>
      <c r="AA2" s="905"/>
      <c r="AB2" s="905"/>
      <c r="AC2" s="905"/>
      <c r="AD2" s="905"/>
      <c r="AE2" s="905"/>
      <c r="AF2" s="905"/>
      <c r="AG2" s="905"/>
      <c r="AH2" s="905"/>
      <c r="AI2" s="905"/>
      <c r="AJ2" s="905"/>
      <c r="AK2" s="363"/>
      <c r="AL2" s="651"/>
      <c r="AM2" s="651"/>
      <c r="AN2" s="363"/>
      <c r="AO2" s="363"/>
      <c r="AP2" s="363"/>
      <c r="AQ2" s="363"/>
    </row>
    <row r="3" spans="1:43" s="77" customFormat="1" ht="23.25" customHeight="1">
      <c r="A3" s="363"/>
      <c r="B3" s="905" t="s">
        <v>97</v>
      </c>
      <c r="C3" s="905"/>
      <c r="D3" s="905"/>
      <c r="E3" s="905"/>
      <c r="F3" s="905"/>
      <c r="G3" s="905"/>
      <c r="H3" s="905"/>
      <c r="I3" s="905"/>
      <c r="J3" s="905"/>
      <c r="K3" s="905"/>
      <c r="L3" s="905"/>
      <c r="M3" s="905"/>
      <c r="N3" s="905"/>
      <c r="O3" s="905"/>
      <c r="P3" s="905"/>
      <c r="Q3" s="905"/>
      <c r="R3" s="905"/>
      <c r="S3" s="905"/>
      <c r="T3" s="905"/>
      <c r="U3" s="905"/>
      <c r="V3" s="905"/>
      <c r="W3" s="905"/>
      <c r="X3" s="905"/>
      <c r="Y3" s="905"/>
      <c r="Z3" s="905"/>
      <c r="AA3" s="905"/>
      <c r="AB3" s="905"/>
      <c r="AC3" s="905"/>
      <c r="AD3" s="905"/>
      <c r="AE3" s="905"/>
      <c r="AF3" s="905"/>
      <c r="AG3" s="905"/>
      <c r="AH3" s="905"/>
      <c r="AI3" s="905"/>
      <c r="AJ3" s="905"/>
      <c r="AK3" s="363"/>
      <c r="AL3" s="651"/>
      <c r="AM3" s="651"/>
      <c r="AN3" s="363"/>
      <c r="AO3" s="363"/>
      <c r="AP3" s="363"/>
      <c r="AQ3" s="363"/>
    </row>
    <row r="4" spans="1:43" s="77" customFormat="1" ht="23.25" customHeight="1">
      <c r="A4" s="362"/>
      <c r="B4" s="904" t="s">
        <v>98</v>
      </c>
      <c r="C4" s="904"/>
      <c r="D4" s="904"/>
      <c r="E4" s="904"/>
      <c r="F4" s="904"/>
      <c r="G4" s="904"/>
      <c r="H4" s="904"/>
      <c r="I4" s="904"/>
      <c r="J4" s="904"/>
      <c r="K4" s="904"/>
      <c r="L4" s="904"/>
      <c r="M4" s="904"/>
      <c r="N4" s="904"/>
      <c r="O4" s="904"/>
      <c r="P4" s="904"/>
      <c r="Q4" s="904"/>
      <c r="R4" s="904"/>
      <c r="S4" s="904"/>
      <c r="T4" s="904"/>
      <c r="U4" s="904"/>
      <c r="V4" s="904"/>
      <c r="W4" s="904"/>
      <c r="X4" s="904"/>
      <c r="Y4" s="904"/>
      <c r="Z4" s="904"/>
      <c r="AA4" s="904"/>
      <c r="AB4" s="904"/>
      <c r="AC4" s="904"/>
      <c r="AD4" s="904"/>
      <c r="AE4" s="904"/>
      <c r="AF4" s="904"/>
      <c r="AG4" s="904"/>
      <c r="AH4" s="904"/>
      <c r="AI4" s="904"/>
      <c r="AJ4" s="904"/>
      <c r="AK4" s="362"/>
      <c r="AL4" s="650"/>
      <c r="AM4" s="650"/>
      <c r="AN4" s="362"/>
      <c r="AO4" s="362"/>
      <c r="AP4" s="362"/>
      <c r="AQ4" s="362"/>
    </row>
    <row r="5" spans="1:43" s="4" customFormat="1" ht="18.75">
      <c r="A5" s="16"/>
      <c r="B5" s="16"/>
      <c r="C5" s="16"/>
      <c r="D5" s="658"/>
      <c r="E5" s="16"/>
      <c r="F5" s="16"/>
      <c r="G5" s="658"/>
      <c r="H5" s="16"/>
      <c r="I5" s="16"/>
      <c r="J5" s="658"/>
      <c r="K5" s="16"/>
      <c r="L5" s="16"/>
      <c r="M5" s="16"/>
      <c r="N5" s="658"/>
      <c r="O5" s="658"/>
      <c r="P5" s="16"/>
      <c r="Q5" s="16"/>
      <c r="R5" s="16"/>
      <c r="S5" s="658"/>
      <c r="T5" s="16"/>
      <c r="U5" s="16"/>
      <c r="V5" s="658"/>
      <c r="W5" s="16"/>
      <c r="X5" s="16"/>
      <c r="Y5" s="16"/>
      <c r="Z5" s="658"/>
      <c r="AA5" s="658"/>
      <c r="AB5" s="16"/>
    </row>
    <row r="6" spans="1:43" s="76" customFormat="1" ht="20.25">
      <c r="A6" s="907" t="s">
        <v>27</v>
      </c>
      <c r="B6" s="907"/>
      <c r="C6" s="984" t="str">
        <f>'справка Н.Г.'!D4</f>
        <v>дети 3-4  лет жизни группы №1 общеразвивающей направленности</v>
      </c>
      <c r="D6" s="985"/>
      <c r="E6" s="985"/>
      <c r="F6" s="985"/>
      <c r="G6" s="985"/>
      <c r="H6" s="985"/>
      <c r="I6" s="985"/>
      <c r="J6" s="985"/>
      <c r="K6" s="985"/>
      <c r="L6" s="985"/>
      <c r="M6" s="985"/>
      <c r="N6" s="985"/>
      <c r="O6" s="985"/>
      <c r="P6" s="985"/>
      <c r="Q6" s="986"/>
    </row>
    <row r="7" spans="1:43" s="76" customFormat="1" ht="20.25">
      <c r="A7" s="78" t="s">
        <v>8</v>
      </c>
      <c r="B7" s="78"/>
      <c r="C7" s="1028" t="str">
        <f>'справка Н.Г.'!D9</f>
        <v>Кузнецова  Ольга Яковлевна,</v>
      </c>
      <c r="D7" s="975"/>
      <c r="E7" s="975"/>
      <c r="F7" s="975"/>
      <c r="G7" s="975"/>
      <c r="H7" s="975"/>
      <c r="I7" s="975"/>
      <c r="J7" s="975"/>
      <c r="K7" s="975"/>
      <c r="L7" s="975"/>
      <c r="M7" s="975"/>
      <c r="N7" s="975"/>
      <c r="O7" s="975"/>
      <c r="P7" s="975"/>
      <c r="Q7" s="976"/>
    </row>
    <row r="8" spans="1:43" s="76" customFormat="1" ht="20.25">
      <c r="A8" s="78" t="s">
        <v>7</v>
      </c>
      <c r="B8" s="79" t="str">
        <f>'справка Н.Г.'!C5</f>
        <v>2022-2023</v>
      </c>
      <c r="C8" s="911"/>
      <c r="D8" s="912"/>
      <c r="E8" s="912"/>
      <c r="F8" s="912"/>
      <c r="G8" s="912"/>
      <c r="H8" s="912"/>
      <c r="I8" s="912"/>
      <c r="J8" s="653"/>
    </row>
    <row r="9" spans="1:43" s="76" customFormat="1" ht="27" customHeight="1">
      <c r="A9" s="1027" t="s">
        <v>66</v>
      </c>
      <c r="B9" s="1027"/>
      <c r="C9" s="1027"/>
      <c r="D9" s="1027"/>
      <c r="E9" s="1027"/>
      <c r="F9" s="1027"/>
      <c r="G9" s="1027"/>
      <c r="H9" s="1027"/>
      <c r="I9" s="1027"/>
      <c r="J9" s="1027"/>
      <c r="K9" s="1027"/>
      <c r="L9" s="1027"/>
      <c r="M9" s="1027"/>
      <c r="N9" s="1027"/>
      <c r="O9" s="1027"/>
      <c r="P9" s="1027"/>
      <c r="Q9" s="1027"/>
      <c r="R9" s="1027"/>
      <c r="S9" s="1027"/>
      <c r="T9" s="1027"/>
      <c r="U9" s="1027"/>
      <c r="V9" s="1027"/>
      <c r="W9" s="1027"/>
      <c r="X9" s="1027"/>
      <c r="Y9" s="1027"/>
      <c r="Z9" s="1027"/>
      <c r="AA9" s="1027"/>
      <c r="AB9" s="1027"/>
    </row>
    <row r="10" spans="1:43" ht="16.5" thickBot="1">
      <c r="A10" s="1"/>
    </row>
    <row r="11" spans="1:43" ht="23.25" customHeight="1" thickBot="1">
      <c r="A11" s="364"/>
      <c r="B11" s="360"/>
      <c r="C11" s="1021" t="s">
        <v>92</v>
      </c>
      <c r="D11" s="1022"/>
      <c r="E11" s="1022"/>
      <c r="F11" s="1022"/>
      <c r="G11" s="1022"/>
      <c r="H11" s="1022"/>
      <c r="I11" s="1022"/>
      <c r="J11" s="1022"/>
      <c r="K11" s="1022"/>
      <c r="L11" s="1022"/>
      <c r="M11" s="1022"/>
      <c r="N11" s="1022"/>
      <c r="O11" s="1022"/>
      <c r="P11" s="1022"/>
      <c r="Q11" s="1023"/>
      <c r="R11" s="1021" t="s">
        <v>59</v>
      </c>
      <c r="S11" s="1022"/>
      <c r="T11" s="1022"/>
      <c r="U11" s="1022"/>
      <c r="V11" s="1022"/>
      <c r="W11" s="1022"/>
      <c r="X11" s="1022"/>
      <c r="Y11" s="1022"/>
      <c r="Z11" s="1022"/>
      <c r="AA11" s="1022"/>
      <c r="AB11" s="1022"/>
      <c r="AC11" s="1023"/>
      <c r="AD11" s="1021" t="s">
        <v>67</v>
      </c>
      <c r="AE11" s="1022"/>
      <c r="AF11" s="1022"/>
      <c r="AG11" s="1022"/>
      <c r="AH11" s="1022"/>
      <c r="AI11" s="1022"/>
      <c r="AJ11" s="1022"/>
      <c r="AK11" s="1022"/>
      <c r="AL11" s="1022"/>
      <c r="AM11" s="1022"/>
      <c r="AN11" s="1022"/>
      <c r="AO11" s="1023"/>
    </row>
    <row r="12" spans="1:43" s="4" customFormat="1" ht="102.75" customHeight="1" thickBot="1">
      <c r="A12" s="364"/>
      <c r="B12" s="360" t="s">
        <v>1</v>
      </c>
      <c r="C12" s="720" t="s">
        <v>144</v>
      </c>
      <c r="D12" s="722"/>
      <c r="E12" s="721"/>
      <c r="F12" s="720" t="s">
        <v>145</v>
      </c>
      <c r="G12" s="722"/>
      <c r="H12" s="721"/>
      <c r="I12" s="720" t="s">
        <v>146</v>
      </c>
      <c r="J12" s="722"/>
      <c r="K12" s="721"/>
      <c r="L12" s="932" t="s">
        <v>37</v>
      </c>
      <c r="M12" s="933"/>
      <c r="N12" s="936" t="s">
        <v>181</v>
      </c>
      <c r="O12" s="937"/>
      <c r="P12" s="932" t="s">
        <v>38</v>
      </c>
      <c r="Q12" s="933"/>
      <c r="R12" s="720" t="s">
        <v>93</v>
      </c>
      <c r="S12" s="722"/>
      <c r="T12" s="721"/>
      <c r="U12" s="720" t="s">
        <v>94</v>
      </c>
      <c r="V12" s="722"/>
      <c r="W12" s="721"/>
      <c r="X12" s="932" t="s">
        <v>37</v>
      </c>
      <c r="Y12" s="933"/>
      <c r="Z12" s="936" t="s">
        <v>181</v>
      </c>
      <c r="AA12" s="937"/>
      <c r="AB12" s="932" t="s">
        <v>38</v>
      </c>
      <c r="AC12" s="933"/>
      <c r="AD12" s="720" t="s">
        <v>95</v>
      </c>
      <c r="AE12" s="722"/>
      <c r="AF12" s="721"/>
      <c r="AG12" s="720" t="s">
        <v>96</v>
      </c>
      <c r="AH12" s="722"/>
      <c r="AI12" s="721"/>
      <c r="AJ12" s="932" t="s">
        <v>37</v>
      </c>
      <c r="AK12" s="933"/>
      <c r="AL12" s="936" t="s">
        <v>181</v>
      </c>
      <c r="AM12" s="937"/>
      <c r="AN12" s="932" t="s">
        <v>38</v>
      </c>
      <c r="AO12" s="933"/>
    </row>
    <row r="13" spans="1:43" s="4" customFormat="1" ht="40.5" customHeight="1" thickBot="1">
      <c r="A13" s="365"/>
      <c r="B13" s="361"/>
      <c r="C13" s="27" t="s">
        <v>35</v>
      </c>
      <c r="D13" s="660" t="s">
        <v>179</v>
      </c>
      <c r="E13" s="30" t="s">
        <v>36</v>
      </c>
      <c r="F13" s="27" t="s">
        <v>35</v>
      </c>
      <c r="G13" s="660" t="s">
        <v>179</v>
      </c>
      <c r="H13" s="30" t="s">
        <v>36</v>
      </c>
      <c r="I13" s="29" t="s">
        <v>35</v>
      </c>
      <c r="J13" s="660" t="s">
        <v>179</v>
      </c>
      <c r="K13" s="28" t="s">
        <v>36</v>
      </c>
      <c r="L13" s="934"/>
      <c r="M13" s="935"/>
      <c r="N13" s="936"/>
      <c r="O13" s="937"/>
      <c r="P13" s="934"/>
      <c r="Q13" s="935"/>
      <c r="R13" s="27" t="s">
        <v>35</v>
      </c>
      <c r="S13" s="660" t="s">
        <v>179</v>
      </c>
      <c r="T13" s="30" t="s">
        <v>36</v>
      </c>
      <c r="U13" s="29" t="s">
        <v>35</v>
      </c>
      <c r="V13" s="660" t="s">
        <v>179</v>
      </c>
      <c r="W13" s="28" t="s">
        <v>36</v>
      </c>
      <c r="X13" s="934"/>
      <c r="Y13" s="935"/>
      <c r="Z13" s="936"/>
      <c r="AA13" s="937"/>
      <c r="AB13" s="934"/>
      <c r="AC13" s="935"/>
      <c r="AD13" s="27" t="s">
        <v>35</v>
      </c>
      <c r="AE13" s="660" t="s">
        <v>179</v>
      </c>
      <c r="AF13" s="30" t="s">
        <v>36</v>
      </c>
      <c r="AG13" s="29" t="s">
        <v>35</v>
      </c>
      <c r="AH13" s="660" t="s">
        <v>179</v>
      </c>
      <c r="AI13" s="28" t="s">
        <v>36</v>
      </c>
      <c r="AJ13" s="934"/>
      <c r="AK13" s="935"/>
      <c r="AL13" s="936"/>
      <c r="AM13" s="937"/>
      <c r="AN13" s="934"/>
      <c r="AO13" s="935"/>
    </row>
    <row r="14" spans="1:43" s="77" customFormat="1" ht="22.7" customHeight="1">
      <c r="A14" s="453">
        <v>1</v>
      </c>
      <c r="B14" s="447" t="str">
        <f>'реч. разв.'!B17</f>
        <v xml:space="preserve">А. Эмиль </v>
      </c>
      <c r="C14" s="567">
        <v>1</v>
      </c>
      <c r="D14" s="662"/>
      <c r="E14" s="663"/>
      <c r="F14" s="567">
        <v>1</v>
      </c>
      <c r="G14" s="662"/>
      <c r="H14" s="663"/>
      <c r="I14" s="567">
        <v>1</v>
      </c>
      <c r="J14" s="662"/>
      <c r="K14" s="664"/>
      <c r="L14" s="82">
        <f>SUM(C14,F14,I14)</f>
        <v>3</v>
      </c>
      <c r="M14" s="83" t="str">
        <f>IF(L14&lt;5,"низкий",IF(L14&lt;8,"средний",IF(L14&gt;7,"высокий")))</f>
        <v>низкий</v>
      </c>
      <c r="N14" s="102">
        <f>SUM(D14,G14,J14)</f>
        <v>0</v>
      </c>
      <c r="O14" s="676" t="str">
        <f>IF(N14&lt;5,"низкий",IF(N14&lt;8,"средний",IF(N14&gt;7,"высокий")))</f>
        <v>низкий</v>
      </c>
      <c r="P14" s="82">
        <f>SUM(E14,H14,K14)</f>
        <v>0</v>
      </c>
      <c r="Q14" s="83" t="str">
        <f>IF(P14&lt;5,"низкий",IF(P14&lt;8,"средний",IF(P14&gt;7,"высокий")))</f>
        <v>низкий</v>
      </c>
      <c r="R14" s="567">
        <v>1</v>
      </c>
      <c r="S14" s="662"/>
      <c r="T14" s="663"/>
      <c r="U14" s="567">
        <v>1</v>
      </c>
      <c r="V14" s="662"/>
      <c r="W14" s="664"/>
      <c r="X14" s="82">
        <f>SUM(R14,U14)</f>
        <v>2</v>
      </c>
      <c r="Y14" s="83" t="str">
        <f>IF(X14&lt;3,"низкий",IF(X14&lt;5,"средний",IF(X14&gt;4,"высокий")))</f>
        <v>низкий</v>
      </c>
      <c r="Z14" s="82">
        <f>SUM(S14,V14)</f>
        <v>0</v>
      </c>
      <c r="AA14" s="83" t="str">
        <f>IF(Z14&lt;3,"низкий",IF(Z14&lt;5,"средний",IF(Z14&gt;4,"высокий")))</f>
        <v>низкий</v>
      </c>
      <c r="AB14" s="82">
        <f>SUM(T14,W14)</f>
        <v>0</v>
      </c>
      <c r="AC14" s="84" t="str">
        <f>IF(AB14&lt;3,"низкий",IF(AB14&lt;5,"средний",IF(AB14&gt;4,"высокий")))</f>
        <v>низкий</v>
      </c>
      <c r="AD14" s="567">
        <v>1</v>
      </c>
      <c r="AE14" s="662"/>
      <c r="AF14" s="663"/>
      <c r="AG14" s="567">
        <v>1</v>
      </c>
      <c r="AH14" s="662"/>
      <c r="AI14" s="664"/>
      <c r="AJ14" s="82">
        <f>SUM(AD14,AG14)</f>
        <v>2</v>
      </c>
      <c r="AK14" s="83" t="str">
        <f>IF(AJ14&lt;3,"низкий",IF(AJ14&lt;5,"средний",IF(AJ14&gt;4,"высокий")))</f>
        <v>низкий</v>
      </c>
      <c r="AL14" s="82">
        <f>SUM(AE14,AH14)</f>
        <v>0</v>
      </c>
      <c r="AM14" s="83" t="str">
        <f>IF(AL14&lt;3,"низкий",IF(AL14&lt;5,"средний",IF(AL14&gt;4,"высокий")))</f>
        <v>низкий</v>
      </c>
      <c r="AN14" s="82">
        <f>SUM(AF14,AI14)</f>
        <v>0</v>
      </c>
      <c r="AO14" s="84" t="str">
        <f>IF(AN14&lt;3,"низкий",IF(AN14&lt;5,"средний",IF(AN14&gt;4,"высокий")))</f>
        <v>низкий</v>
      </c>
    </row>
    <row r="15" spans="1:43" s="77" customFormat="1" ht="22.7" customHeight="1">
      <c r="A15" s="454">
        <v>2</v>
      </c>
      <c r="B15" s="448" t="str">
        <f>'реч. разв.'!B18</f>
        <v xml:space="preserve">А. Эсма </v>
      </c>
      <c r="C15" s="638">
        <v>2</v>
      </c>
      <c r="D15" s="665"/>
      <c r="E15" s="666"/>
      <c r="F15" s="638">
        <v>2</v>
      </c>
      <c r="G15" s="665"/>
      <c r="H15" s="666"/>
      <c r="I15" s="638">
        <v>2</v>
      </c>
      <c r="J15" s="665"/>
      <c r="K15" s="667"/>
      <c r="L15" s="85">
        <f>SUM(C15,F15,I15)</f>
        <v>6</v>
      </c>
      <c r="M15" s="83" t="str">
        <f>IF(L15&lt;5,"низкий",IF(L15&lt;8,"средний",IF(L15&gt;7,"высокий")))</f>
        <v>средний</v>
      </c>
      <c r="N15" s="103">
        <f t="shared" ref="N15:N43" si="0">SUM(D15,G15,J15)</f>
        <v>0</v>
      </c>
      <c r="O15" s="104" t="str">
        <f t="shared" ref="O15:O44" si="1">IF(N15&lt;5,"низкий",IF(N15&lt;8,"средний",IF(N15&gt;7,"высокий")))</f>
        <v>низкий</v>
      </c>
      <c r="P15" s="85">
        <f>SUM(E15,H15,K15)</f>
        <v>0</v>
      </c>
      <c r="Q15" s="83" t="str">
        <f>IF(P15&lt;5,"низкий",IF(P15&lt;8,"средний",IF(P15&gt;7,"высокий")))</f>
        <v>низкий</v>
      </c>
      <c r="R15" s="638">
        <v>2</v>
      </c>
      <c r="S15" s="665"/>
      <c r="T15" s="666"/>
      <c r="U15" s="638">
        <v>2</v>
      </c>
      <c r="V15" s="665"/>
      <c r="W15" s="667"/>
      <c r="X15" s="85">
        <f>SUM(R15,U15)</f>
        <v>4</v>
      </c>
      <c r="Y15" s="83" t="str">
        <f>IF(X15&lt;3,"низкий",IF(X15&lt;5,"средний",IF(X15&gt;4,"высокий")))</f>
        <v>средний</v>
      </c>
      <c r="Z15" s="85">
        <f>SUM(S15,V15)</f>
        <v>0</v>
      </c>
      <c r="AA15" s="83" t="str">
        <f>IF(Z15&lt;3,"низкий",IF(Z15&lt;5,"средний",IF(Z15&gt;4,"высокий")))</f>
        <v>низкий</v>
      </c>
      <c r="AB15" s="85">
        <f>SUM(T15,W15)</f>
        <v>0</v>
      </c>
      <c r="AC15" s="86" t="str">
        <f>IF(AB15&lt;3,"низкий",IF(AB15&lt;5,"средний",IF(AB15&gt;4,"высокий")))</f>
        <v>низкий</v>
      </c>
      <c r="AD15" s="638">
        <v>2</v>
      </c>
      <c r="AE15" s="665"/>
      <c r="AF15" s="666"/>
      <c r="AG15" s="638">
        <v>1</v>
      </c>
      <c r="AH15" s="665"/>
      <c r="AI15" s="667"/>
      <c r="AJ15" s="85">
        <f>SUM(AD15,AG15)</f>
        <v>3</v>
      </c>
      <c r="AK15" s="83" t="str">
        <f>IF(AJ15&lt;3,"низкий",IF(AJ15&lt;5,"средний",IF(AJ15&gt;4,"высокий")))</f>
        <v>средний</v>
      </c>
      <c r="AL15" s="85">
        <f>SUM(AE15,AH15)</f>
        <v>0</v>
      </c>
      <c r="AM15" s="83" t="str">
        <f>IF(AL15&lt;3,"низкий",IF(AL15&lt;5,"средний",IF(AL15&gt;4,"высокий")))</f>
        <v>низкий</v>
      </c>
      <c r="AN15" s="85">
        <f>SUM(AF15,AI15)</f>
        <v>0</v>
      </c>
      <c r="AO15" s="86" t="str">
        <f>IF(AN15&lt;3,"низкий",IF(AN15&lt;5,"средний",IF(AN15&gt;4,"высокий")))</f>
        <v>низкий</v>
      </c>
    </row>
    <row r="16" spans="1:43" s="77" customFormat="1" ht="22.7" customHeight="1">
      <c r="A16" s="454">
        <v>3</v>
      </c>
      <c r="B16" s="448" t="str">
        <f>'реч. разв.'!B19</f>
        <v xml:space="preserve">Г. Элина </v>
      </c>
      <c r="C16" s="638">
        <v>1</v>
      </c>
      <c r="D16" s="665"/>
      <c r="E16" s="666"/>
      <c r="F16" s="638">
        <v>2</v>
      </c>
      <c r="G16" s="665"/>
      <c r="H16" s="666"/>
      <c r="I16" s="638">
        <v>2</v>
      </c>
      <c r="J16" s="665"/>
      <c r="K16" s="667"/>
      <c r="L16" s="85">
        <f t="shared" ref="L16:L41" si="2">SUM(C16,F16,I16)</f>
        <v>5</v>
      </c>
      <c r="M16" s="83" t="str">
        <f t="shared" ref="M16:M41" si="3">IF(L16&lt;5,"низкий",IF(L16&lt;8,"средний",IF(L16&gt;7,"высокий")))</f>
        <v>средний</v>
      </c>
      <c r="N16" s="103">
        <f t="shared" si="0"/>
        <v>0</v>
      </c>
      <c r="O16" s="104" t="str">
        <f t="shared" si="1"/>
        <v>низкий</v>
      </c>
      <c r="P16" s="85">
        <f t="shared" ref="P16:P40" si="4">SUM(E16,H16,K16)</f>
        <v>0</v>
      </c>
      <c r="Q16" s="83" t="str">
        <f t="shared" ref="Q16:Q40" si="5">IF(P16&lt;5,"низкий",IF(P16&lt;8,"средний",IF(P16&gt;7,"высокий")))</f>
        <v>низкий</v>
      </c>
      <c r="R16" s="638">
        <v>1</v>
      </c>
      <c r="S16" s="665"/>
      <c r="T16" s="666"/>
      <c r="U16" s="638">
        <v>1</v>
      </c>
      <c r="V16" s="665"/>
      <c r="W16" s="667"/>
      <c r="X16" s="85">
        <f t="shared" ref="X16:X33" si="6">SUM(R16,U16)</f>
        <v>2</v>
      </c>
      <c r="Y16" s="83" t="str">
        <f t="shared" ref="Y16:Y33" si="7">IF(X16&lt;3,"низкий",IF(X16&lt;5,"средний",IF(X16&gt;4,"высокий")))</f>
        <v>низкий</v>
      </c>
      <c r="Z16" s="85">
        <f t="shared" ref="Z16:Z43" si="8">SUM(S16,V16)</f>
        <v>0</v>
      </c>
      <c r="AA16" s="83" t="str">
        <f t="shared" ref="AA16:AA44" si="9">IF(Z16&lt;3,"низкий",IF(Z16&lt;5,"средний",IF(Z16&gt;4,"высокий")))</f>
        <v>низкий</v>
      </c>
      <c r="AB16" s="85">
        <f t="shared" ref="AB16:AB33" si="10">SUM(T16,W16)</f>
        <v>0</v>
      </c>
      <c r="AC16" s="86" t="str">
        <f t="shared" ref="AC16:AC33" si="11">IF(AB16&lt;3,"низкий",IF(AB16&lt;5,"средний",IF(AB16&gt;4,"высокий")))</f>
        <v>низкий</v>
      </c>
      <c r="AD16" s="638">
        <v>1</v>
      </c>
      <c r="AE16" s="665"/>
      <c r="AF16" s="666"/>
      <c r="AG16" s="638">
        <v>1</v>
      </c>
      <c r="AH16" s="665"/>
      <c r="AI16" s="667"/>
      <c r="AJ16" s="85">
        <f t="shared" ref="AJ16:AJ33" si="12">SUM(AD16,AG16)</f>
        <v>2</v>
      </c>
      <c r="AK16" s="83" t="str">
        <f t="shared" ref="AK16:AK33" si="13">IF(AJ16&lt;3,"низкий",IF(AJ16&lt;5,"средний",IF(AJ16&gt;4,"высокий")))</f>
        <v>низкий</v>
      </c>
      <c r="AL16" s="85">
        <f t="shared" ref="AL16:AL43" si="14">SUM(AE16,AH16)</f>
        <v>0</v>
      </c>
      <c r="AM16" s="83" t="str">
        <f t="shared" ref="AM16:AM44" si="15">IF(AL16&lt;3,"низкий",IF(AL16&lt;5,"средний",IF(AL16&gt;4,"высокий")))</f>
        <v>низкий</v>
      </c>
      <c r="AN16" s="85">
        <f t="shared" ref="AN16:AN33" si="16">SUM(AF16,AI16)</f>
        <v>0</v>
      </c>
      <c r="AO16" s="86" t="str">
        <f t="shared" ref="AO16:AO33" si="17">IF(AN16&lt;3,"низкий",IF(AN16&lt;5,"средний",IF(AN16&gt;4,"высокий")))</f>
        <v>низкий</v>
      </c>
    </row>
    <row r="17" spans="1:41" s="77" customFormat="1" ht="22.7" customHeight="1">
      <c r="A17" s="454">
        <v>4</v>
      </c>
      <c r="B17" s="448" t="str">
        <f>'реч. разв.'!B20</f>
        <v>Г. Сафина</v>
      </c>
      <c r="C17" s="638">
        <v>2</v>
      </c>
      <c r="D17" s="665"/>
      <c r="E17" s="666"/>
      <c r="F17" s="638">
        <v>2</v>
      </c>
      <c r="G17" s="665"/>
      <c r="H17" s="666"/>
      <c r="I17" s="638">
        <v>2</v>
      </c>
      <c r="J17" s="665"/>
      <c r="K17" s="667"/>
      <c r="L17" s="85">
        <f t="shared" si="2"/>
        <v>6</v>
      </c>
      <c r="M17" s="83" t="str">
        <f t="shared" si="3"/>
        <v>средний</v>
      </c>
      <c r="N17" s="103">
        <f t="shared" si="0"/>
        <v>0</v>
      </c>
      <c r="O17" s="104" t="str">
        <f t="shared" si="1"/>
        <v>низкий</v>
      </c>
      <c r="P17" s="85">
        <f t="shared" si="4"/>
        <v>0</v>
      </c>
      <c r="Q17" s="83" t="str">
        <f t="shared" si="5"/>
        <v>низкий</v>
      </c>
      <c r="R17" s="638">
        <v>1</v>
      </c>
      <c r="S17" s="665"/>
      <c r="T17" s="666"/>
      <c r="U17" s="638">
        <v>1</v>
      </c>
      <c r="V17" s="665"/>
      <c r="W17" s="667"/>
      <c r="X17" s="85">
        <f t="shared" si="6"/>
        <v>2</v>
      </c>
      <c r="Y17" s="83" t="str">
        <f t="shared" si="7"/>
        <v>низкий</v>
      </c>
      <c r="Z17" s="85">
        <f t="shared" si="8"/>
        <v>0</v>
      </c>
      <c r="AA17" s="83" t="str">
        <f t="shared" si="9"/>
        <v>низкий</v>
      </c>
      <c r="AB17" s="85">
        <f t="shared" si="10"/>
        <v>0</v>
      </c>
      <c r="AC17" s="86" t="str">
        <f t="shared" si="11"/>
        <v>низкий</v>
      </c>
      <c r="AD17" s="638">
        <v>1</v>
      </c>
      <c r="AE17" s="665"/>
      <c r="AF17" s="666"/>
      <c r="AG17" s="638">
        <v>1</v>
      </c>
      <c r="AH17" s="665"/>
      <c r="AI17" s="667"/>
      <c r="AJ17" s="85">
        <f t="shared" si="12"/>
        <v>2</v>
      </c>
      <c r="AK17" s="83" t="str">
        <f t="shared" si="13"/>
        <v>низкий</v>
      </c>
      <c r="AL17" s="85">
        <f t="shared" si="14"/>
        <v>0</v>
      </c>
      <c r="AM17" s="83" t="str">
        <f t="shared" si="15"/>
        <v>низкий</v>
      </c>
      <c r="AN17" s="85">
        <f t="shared" si="16"/>
        <v>0</v>
      </c>
      <c r="AO17" s="86" t="str">
        <f t="shared" si="17"/>
        <v>низкий</v>
      </c>
    </row>
    <row r="18" spans="1:41" s="77" customFormat="1" ht="22.7" customHeight="1">
      <c r="A18" s="454">
        <v>5</v>
      </c>
      <c r="B18" s="448" t="str">
        <f>'реч. разв.'!B21</f>
        <v xml:space="preserve">Г. Эмилия </v>
      </c>
      <c r="C18" s="638">
        <v>1</v>
      </c>
      <c r="D18" s="665"/>
      <c r="E18" s="666"/>
      <c r="F18" s="638">
        <v>2</v>
      </c>
      <c r="G18" s="665"/>
      <c r="H18" s="666"/>
      <c r="I18" s="638">
        <v>1</v>
      </c>
      <c r="J18" s="665"/>
      <c r="K18" s="667"/>
      <c r="L18" s="85">
        <f t="shared" si="2"/>
        <v>4</v>
      </c>
      <c r="M18" s="83" t="str">
        <f t="shared" si="3"/>
        <v>низкий</v>
      </c>
      <c r="N18" s="103">
        <f t="shared" si="0"/>
        <v>0</v>
      </c>
      <c r="O18" s="104" t="str">
        <f t="shared" si="1"/>
        <v>низкий</v>
      </c>
      <c r="P18" s="85">
        <f t="shared" si="4"/>
        <v>0</v>
      </c>
      <c r="Q18" s="83" t="str">
        <f t="shared" si="5"/>
        <v>низкий</v>
      </c>
      <c r="R18" s="638">
        <v>1</v>
      </c>
      <c r="S18" s="665"/>
      <c r="T18" s="666"/>
      <c r="U18" s="638">
        <v>1</v>
      </c>
      <c r="V18" s="665"/>
      <c r="W18" s="667"/>
      <c r="X18" s="85">
        <f t="shared" si="6"/>
        <v>2</v>
      </c>
      <c r="Y18" s="83" t="str">
        <f t="shared" si="7"/>
        <v>низкий</v>
      </c>
      <c r="Z18" s="85">
        <f t="shared" si="8"/>
        <v>0</v>
      </c>
      <c r="AA18" s="83" t="str">
        <f t="shared" si="9"/>
        <v>низкий</v>
      </c>
      <c r="AB18" s="85">
        <f t="shared" si="10"/>
        <v>0</v>
      </c>
      <c r="AC18" s="86" t="str">
        <f t="shared" si="11"/>
        <v>низкий</v>
      </c>
      <c r="AD18" s="638">
        <v>1</v>
      </c>
      <c r="AE18" s="665"/>
      <c r="AF18" s="666"/>
      <c r="AG18" s="638">
        <v>1</v>
      </c>
      <c r="AH18" s="665"/>
      <c r="AI18" s="667"/>
      <c r="AJ18" s="85">
        <f t="shared" si="12"/>
        <v>2</v>
      </c>
      <c r="AK18" s="83" t="str">
        <f t="shared" si="13"/>
        <v>низкий</v>
      </c>
      <c r="AL18" s="85">
        <f t="shared" si="14"/>
        <v>0</v>
      </c>
      <c r="AM18" s="83" t="str">
        <f t="shared" si="15"/>
        <v>низкий</v>
      </c>
      <c r="AN18" s="85">
        <f t="shared" si="16"/>
        <v>0</v>
      </c>
      <c r="AO18" s="86" t="str">
        <f t="shared" si="17"/>
        <v>низкий</v>
      </c>
    </row>
    <row r="19" spans="1:41" s="77" customFormat="1" ht="22.7" customHeight="1">
      <c r="A19" s="454">
        <v>6</v>
      </c>
      <c r="B19" s="448" t="str">
        <f>'реч. разв.'!B22</f>
        <v xml:space="preserve">Г. Степан </v>
      </c>
      <c r="C19" s="638">
        <v>1</v>
      </c>
      <c r="D19" s="665"/>
      <c r="E19" s="666"/>
      <c r="F19" s="638">
        <v>1</v>
      </c>
      <c r="G19" s="665"/>
      <c r="H19" s="666"/>
      <c r="I19" s="638">
        <v>2</v>
      </c>
      <c r="J19" s="665"/>
      <c r="K19" s="667"/>
      <c r="L19" s="85">
        <f t="shared" si="2"/>
        <v>4</v>
      </c>
      <c r="M19" s="83" t="str">
        <f t="shared" si="3"/>
        <v>низкий</v>
      </c>
      <c r="N19" s="103">
        <f t="shared" si="0"/>
        <v>0</v>
      </c>
      <c r="O19" s="104" t="str">
        <f t="shared" si="1"/>
        <v>низкий</v>
      </c>
      <c r="P19" s="85">
        <f t="shared" si="4"/>
        <v>0</v>
      </c>
      <c r="Q19" s="83" t="str">
        <f t="shared" si="5"/>
        <v>низкий</v>
      </c>
      <c r="R19" s="638">
        <v>1</v>
      </c>
      <c r="S19" s="665"/>
      <c r="T19" s="666"/>
      <c r="U19" s="638">
        <v>1</v>
      </c>
      <c r="V19" s="665"/>
      <c r="W19" s="667"/>
      <c r="X19" s="85">
        <f t="shared" si="6"/>
        <v>2</v>
      </c>
      <c r="Y19" s="83" t="str">
        <f t="shared" si="7"/>
        <v>низкий</v>
      </c>
      <c r="Z19" s="85">
        <f t="shared" si="8"/>
        <v>0</v>
      </c>
      <c r="AA19" s="83" t="str">
        <f t="shared" si="9"/>
        <v>низкий</v>
      </c>
      <c r="AB19" s="85">
        <f t="shared" si="10"/>
        <v>0</v>
      </c>
      <c r="AC19" s="86" t="str">
        <f t="shared" si="11"/>
        <v>низкий</v>
      </c>
      <c r="AD19" s="638">
        <v>1</v>
      </c>
      <c r="AE19" s="665"/>
      <c r="AF19" s="666"/>
      <c r="AG19" s="638">
        <v>1</v>
      </c>
      <c r="AH19" s="665"/>
      <c r="AI19" s="667"/>
      <c r="AJ19" s="85">
        <f t="shared" si="12"/>
        <v>2</v>
      </c>
      <c r="AK19" s="83" t="str">
        <f t="shared" si="13"/>
        <v>низкий</v>
      </c>
      <c r="AL19" s="85">
        <f t="shared" si="14"/>
        <v>0</v>
      </c>
      <c r="AM19" s="83" t="str">
        <f t="shared" si="15"/>
        <v>низкий</v>
      </c>
      <c r="AN19" s="85">
        <f t="shared" si="16"/>
        <v>0</v>
      </c>
      <c r="AO19" s="86" t="str">
        <f t="shared" si="17"/>
        <v>низкий</v>
      </c>
    </row>
    <row r="20" spans="1:41" s="77" customFormat="1" ht="22.7" customHeight="1">
      <c r="A20" s="454">
        <v>7</v>
      </c>
      <c r="B20" s="448" t="str">
        <f>'реч. разв.'!B23</f>
        <v xml:space="preserve">Г. Надежда </v>
      </c>
      <c r="C20" s="638">
        <v>1</v>
      </c>
      <c r="D20" s="665"/>
      <c r="E20" s="666"/>
      <c r="F20" s="638">
        <v>1</v>
      </c>
      <c r="G20" s="665"/>
      <c r="H20" s="666"/>
      <c r="I20" s="638">
        <v>2</v>
      </c>
      <c r="J20" s="665"/>
      <c r="K20" s="667"/>
      <c r="L20" s="85">
        <f t="shared" si="2"/>
        <v>4</v>
      </c>
      <c r="M20" s="83" t="str">
        <f t="shared" si="3"/>
        <v>низкий</v>
      </c>
      <c r="N20" s="103">
        <f t="shared" si="0"/>
        <v>0</v>
      </c>
      <c r="O20" s="104" t="str">
        <f t="shared" si="1"/>
        <v>низкий</v>
      </c>
      <c r="P20" s="85">
        <f t="shared" si="4"/>
        <v>0</v>
      </c>
      <c r="Q20" s="83" t="str">
        <f t="shared" si="5"/>
        <v>низкий</v>
      </c>
      <c r="R20" s="638">
        <v>1</v>
      </c>
      <c r="S20" s="665"/>
      <c r="T20" s="666"/>
      <c r="U20" s="638">
        <v>1</v>
      </c>
      <c r="V20" s="665"/>
      <c r="W20" s="667"/>
      <c r="X20" s="85">
        <f t="shared" si="6"/>
        <v>2</v>
      </c>
      <c r="Y20" s="83" t="str">
        <f t="shared" si="7"/>
        <v>низкий</v>
      </c>
      <c r="Z20" s="85">
        <f t="shared" si="8"/>
        <v>0</v>
      </c>
      <c r="AA20" s="83" t="str">
        <f t="shared" si="9"/>
        <v>низкий</v>
      </c>
      <c r="AB20" s="85">
        <f t="shared" si="10"/>
        <v>0</v>
      </c>
      <c r="AC20" s="86" t="str">
        <f t="shared" si="11"/>
        <v>низкий</v>
      </c>
      <c r="AD20" s="638">
        <v>1</v>
      </c>
      <c r="AE20" s="665"/>
      <c r="AF20" s="666"/>
      <c r="AG20" s="638">
        <v>1</v>
      </c>
      <c r="AH20" s="665"/>
      <c r="AI20" s="667"/>
      <c r="AJ20" s="85">
        <f t="shared" si="12"/>
        <v>2</v>
      </c>
      <c r="AK20" s="83" t="str">
        <f t="shared" si="13"/>
        <v>низкий</v>
      </c>
      <c r="AL20" s="85">
        <f t="shared" si="14"/>
        <v>0</v>
      </c>
      <c r="AM20" s="83" t="str">
        <f t="shared" si="15"/>
        <v>низкий</v>
      </c>
      <c r="AN20" s="85">
        <f t="shared" si="16"/>
        <v>0</v>
      </c>
      <c r="AO20" s="86" t="str">
        <f t="shared" si="17"/>
        <v>низкий</v>
      </c>
    </row>
    <row r="21" spans="1:41" s="77" customFormat="1" ht="22.7" customHeight="1">
      <c r="A21" s="454">
        <v>8</v>
      </c>
      <c r="B21" s="448" t="str">
        <f>'реч. разв.'!B24</f>
        <v xml:space="preserve">Д. Мохина </v>
      </c>
      <c r="C21" s="638">
        <v>1</v>
      </c>
      <c r="D21" s="665"/>
      <c r="E21" s="666"/>
      <c r="F21" s="638">
        <v>2</v>
      </c>
      <c r="G21" s="665"/>
      <c r="H21" s="666"/>
      <c r="I21" s="638">
        <v>2</v>
      </c>
      <c r="J21" s="665"/>
      <c r="K21" s="667"/>
      <c r="L21" s="85">
        <f t="shared" si="2"/>
        <v>5</v>
      </c>
      <c r="M21" s="83" t="str">
        <f t="shared" si="3"/>
        <v>средний</v>
      </c>
      <c r="N21" s="103">
        <f t="shared" si="0"/>
        <v>0</v>
      </c>
      <c r="O21" s="104" t="str">
        <f t="shared" si="1"/>
        <v>низкий</v>
      </c>
      <c r="P21" s="85">
        <f t="shared" si="4"/>
        <v>0</v>
      </c>
      <c r="Q21" s="83" t="str">
        <f t="shared" si="5"/>
        <v>низкий</v>
      </c>
      <c r="R21" s="638">
        <v>2</v>
      </c>
      <c r="S21" s="665"/>
      <c r="T21" s="666"/>
      <c r="U21" s="638">
        <v>1</v>
      </c>
      <c r="V21" s="665"/>
      <c r="W21" s="667"/>
      <c r="X21" s="85">
        <f t="shared" si="6"/>
        <v>3</v>
      </c>
      <c r="Y21" s="83" t="str">
        <f t="shared" si="7"/>
        <v>средний</v>
      </c>
      <c r="Z21" s="85">
        <f t="shared" si="8"/>
        <v>0</v>
      </c>
      <c r="AA21" s="83" t="str">
        <f t="shared" si="9"/>
        <v>низкий</v>
      </c>
      <c r="AB21" s="85">
        <f t="shared" si="10"/>
        <v>0</v>
      </c>
      <c r="AC21" s="86" t="str">
        <f t="shared" si="11"/>
        <v>низкий</v>
      </c>
      <c r="AD21" s="638">
        <v>2</v>
      </c>
      <c r="AE21" s="665"/>
      <c r="AF21" s="666"/>
      <c r="AG21" s="638">
        <v>1</v>
      </c>
      <c r="AH21" s="665"/>
      <c r="AI21" s="667"/>
      <c r="AJ21" s="85">
        <f t="shared" si="12"/>
        <v>3</v>
      </c>
      <c r="AK21" s="83" t="str">
        <f t="shared" si="13"/>
        <v>средний</v>
      </c>
      <c r="AL21" s="85">
        <f t="shared" si="14"/>
        <v>0</v>
      </c>
      <c r="AM21" s="83" t="str">
        <f t="shared" si="15"/>
        <v>низкий</v>
      </c>
      <c r="AN21" s="85">
        <f t="shared" si="16"/>
        <v>0</v>
      </c>
      <c r="AO21" s="86" t="str">
        <f t="shared" si="17"/>
        <v>низкий</v>
      </c>
    </row>
    <row r="22" spans="1:41" s="77" customFormat="1" ht="22.7" customHeight="1">
      <c r="A22" s="454">
        <v>9</v>
      </c>
      <c r="B22" s="448" t="str">
        <f>'реч. разв.'!B25</f>
        <v xml:space="preserve">Е. Платон </v>
      </c>
      <c r="C22" s="638">
        <v>1</v>
      </c>
      <c r="D22" s="665"/>
      <c r="E22" s="666"/>
      <c r="F22" s="638">
        <v>1</v>
      </c>
      <c r="G22" s="665"/>
      <c r="H22" s="666"/>
      <c r="I22" s="638">
        <v>2</v>
      </c>
      <c r="J22" s="665"/>
      <c r="K22" s="667"/>
      <c r="L22" s="85">
        <f t="shared" si="2"/>
        <v>4</v>
      </c>
      <c r="M22" s="83" t="str">
        <f t="shared" si="3"/>
        <v>низкий</v>
      </c>
      <c r="N22" s="103">
        <f t="shared" si="0"/>
        <v>0</v>
      </c>
      <c r="O22" s="104" t="str">
        <f t="shared" si="1"/>
        <v>низкий</v>
      </c>
      <c r="P22" s="85">
        <f t="shared" si="4"/>
        <v>0</v>
      </c>
      <c r="Q22" s="83" t="str">
        <f t="shared" si="5"/>
        <v>низкий</v>
      </c>
      <c r="R22" s="638">
        <v>1</v>
      </c>
      <c r="S22" s="665"/>
      <c r="T22" s="666"/>
      <c r="U22" s="638">
        <v>1</v>
      </c>
      <c r="V22" s="665"/>
      <c r="W22" s="667"/>
      <c r="X22" s="85">
        <f t="shared" si="6"/>
        <v>2</v>
      </c>
      <c r="Y22" s="83" t="str">
        <f t="shared" si="7"/>
        <v>низкий</v>
      </c>
      <c r="Z22" s="85">
        <f t="shared" si="8"/>
        <v>0</v>
      </c>
      <c r="AA22" s="83" t="str">
        <f t="shared" si="9"/>
        <v>низкий</v>
      </c>
      <c r="AB22" s="85">
        <f t="shared" si="10"/>
        <v>0</v>
      </c>
      <c r="AC22" s="86" t="str">
        <f t="shared" si="11"/>
        <v>низкий</v>
      </c>
      <c r="AD22" s="638">
        <v>1</v>
      </c>
      <c r="AE22" s="665"/>
      <c r="AF22" s="666"/>
      <c r="AG22" s="638">
        <v>1</v>
      </c>
      <c r="AH22" s="665"/>
      <c r="AI22" s="667"/>
      <c r="AJ22" s="85">
        <f t="shared" si="12"/>
        <v>2</v>
      </c>
      <c r="AK22" s="83" t="str">
        <f t="shared" si="13"/>
        <v>низкий</v>
      </c>
      <c r="AL22" s="85">
        <f t="shared" si="14"/>
        <v>0</v>
      </c>
      <c r="AM22" s="83" t="str">
        <f t="shared" si="15"/>
        <v>низкий</v>
      </c>
      <c r="AN22" s="85">
        <f t="shared" si="16"/>
        <v>0</v>
      </c>
      <c r="AO22" s="86" t="str">
        <f t="shared" si="17"/>
        <v>низкий</v>
      </c>
    </row>
    <row r="23" spans="1:41" s="77" customFormat="1" ht="22.7" customHeight="1">
      <c r="A23" s="454">
        <v>10</v>
      </c>
      <c r="B23" s="448" t="str">
        <f>'реч. разв.'!B26</f>
        <v xml:space="preserve">Е. Ульяна </v>
      </c>
      <c r="C23" s="638">
        <v>1</v>
      </c>
      <c r="D23" s="665"/>
      <c r="E23" s="666"/>
      <c r="F23" s="638">
        <v>2</v>
      </c>
      <c r="G23" s="665"/>
      <c r="H23" s="666"/>
      <c r="I23" s="638">
        <v>2</v>
      </c>
      <c r="J23" s="665"/>
      <c r="K23" s="667"/>
      <c r="L23" s="85">
        <f t="shared" si="2"/>
        <v>5</v>
      </c>
      <c r="M23" s="83" t="str">
        <f t="shared" si="3"/>
        <v>средний</v>
      </c>
      <c r="N23" s="103">
        <f t="shared" si="0"/>
        <v>0</v>
      </c>
      <c r="O23" s="104" t="str">
        <f t="shared" si="1"/>
        <v>низкий</v>
      </c>
      <c r="P23" s="85">
        <f t="shared" si="4"/>
        <v>0</v>
      </c>
      <c r="Q23" s="83" t="str">
        <f t="shared" si="5"/>
        <v>низкий</v>
      </c>
      <c r="R23" s="638">
        <v>1</v>
      </c>
      <c r="S23" s="665"/>
      <c r="T23" s="666"/>
      <c r="U23" s="638">
        <v>1</v>
      </c>
      <c r="V23" s="665"/>
      <c r="W23" s="667"/>
      <c r="X23" s="85">
        <f>SUM(R23,U23)</f>
        <v>2</v>
      </c>
      <c r="Y23" s="83" t="str">
        <f>IF(X23&lt;3,"низкий",IF(X23&lt;5,"средний",IF(X23&gt;4,"высокий")))</f>
        <v>низкий</v>
      </c>
      <c r="Z23" s="85">
        <f t="shared" si="8"/>
        <v>0</v>
      </c>
      <c r="AA23" s="83" t="str">
        <f t="shared" si="9"/>
        <v>низкий</v>
      </c>
      <c r="AB23" s="85">
        <f>SUM(T23,W23)</f>
        <v>0</v>
      </c>
      <c r="AC23" s="86" t="str">
        <f>IF(AB23&lt;3,"низкий",IF(AB23&lt;5,"средний",IF(AB23&gt;4,"высокий")))</f>
        <v>низкий</v>
      </c>
      <c r="AD23" s="638">
        <v>1</v>
      </c>
      <c r="AE23" s="665"/>
      <c r="AF23" s="666"/>
      <c r="AG23" s="638">
        <v>1</v>
      </c>
      <c r="AH23" s="665"/>
      <c r="AI23" s="667"/>
      <c r="AJ23" s="85">
        <f t="shared" si="12"/>
        <v>2</v>
      </c>
      <c r="AK23" s="83" t="str">
        <f t="shared" si="13"/>
        <v>низкий</v>
      </c>
      <c r="AL23" s="85">
        <f t="shared" si="14"/>
        <v>0</v>
      </c>
      <c r="AM23" s="83" t="str">
        <f t="shared" si="15"/>
        <v>низкий</v>
      </c>
      <c r="AN23" s="85">
        <f t="shared" si="16"/>
        <v>0</v>
      </c>
      <c r="AO23" s="86" t="str">
        <f t="shared" si="17"/>
        <v>низкий</v>
      </c>
    </row>
    <row r="24" spans="1:41" s="77" customFormat="1" ht="22.7" customHeight="1">
      <c r="A24" s="454">
        <v>11</v>
      </c>
      <c r="B24" s="448" t="str">
        <f>'реч. разв.'!B27</f>
        <v xml:space="preserve">И.  Аиша </v>
      </c>
      <c r="C24" s="638">
        <v>1</v>
      </c>
      <c r="D24" s="665"/>
      <c r="E24" s="666"/>
      <c r="F24" s="638">
        <v>1</v>
      </c>
      <c r="G24" s="665"/>
      <c r="H24" s="666"/>
      <c r="I24" s="638">
        <v>2</v>
      </c>
      <c r="J24" s="665"/>
      <c r="K24" s="667"/>
      <c r="L24" s="85">
        <f t="shared" si="2"/>
        <v>4</v>
      </c>
      <c r="M24" s="83" t="str">
        <f t="shared" si="3"/>
        <v>низкий</v>
      </c>
      <c r="N24" s="103">
        <f t="shared" si="0"/>
        <v>0</v>
      </c>
      <c r="O24" s="104" t="str">
        <f t="shared" si="1"/>
        <v>низкий</v>
      </c>
      <c r="P24" s="85">
        <f t="shared" si="4"/>
        <v>0</v>
      </c>
      <c r="Q24" s="83" t="str">
        <f t="shared" si="5"/>
        <v>низкий</v>
      </c>
      <c r="R24" s="638">
        <v>1</v>
      </c>
      <c r="S24" s="665"/>
      <c r="T24" s="666"/>
      <c r="U24" s="638">
        <v>1</v>
      </c>
      <c r="V24" s="665"/>
      <c r="W24" s="667"/>
      <c r="X24" s="85">
        <f>SUM(R24,U24)</f>
        <v>2</v>
      </c>
      <c r="Y24" s="83" t="str">
        <f>IF(X24&lt;3,"низкий",IF(X24&lt;5,"средний",IF(X24&gt;4,"высокий")))</f>
        <v>низкий</v>
      </c>
      <c r="Z24" s="85">
        <f t="shared" si="8"/>
        <v>0</v>
      </c>
      <c r="AA24" s="83" t="str">
        <f t="shared" si="9"/>
        <v>низкий</v>
      </c>
      <c r="AB24" s="85">
        <f>SUM(T24,W24)</f>
        <v>0</v>
      </c>
      <c r="AC24" s="86" t="str">
        <f>IF(AB24&lt;3,"низкий",IF(AB24&lt;5,"средний",IF(AB24&gt;4,"высокий")))</f>
        <v>низкий</v>
      </c>
      <c r="AD24" s="638">
        <v>1</v>
      </c>
      <c r="AE24" s="665"/>
      <c r="AF24" s="666"/>
      <c r="AG24" s="638">
        <v>1</v>
      </c>
      <c r="AH24" s="665"/>
      <c r="AI24" s="667"/>
      <c r="AJ24" s="85">
        <f t="shared" si="12"/>
        <v>2</v>
      </c>
      <c r="AK24" s="83" t="str">
        <f t="shared" si="13"/>
        <v>низкий</v>
      </c>
      <c r="AL24" s="85">
        <f t="shared" si="14"/>
        <v>0</v>
      </c>
      <c r="AM24" s="83" t="str">
        <f t="shared" si="15"/>
        <v>низкий</v>
      </c>
      <c r="AN24" s="85">
        <f t="shared" si="16"/>
        <v>0</v>
      </c>
      <c r="AO24" s="86" t="str">
        <f t="shared" si="17"/>
        <v>низкий</v>
      </c>
    </row>
    <row r="25" spans="1:41" s="77" customFormat="1" ht="22.7" customHeight="1">
      <c r="A25" s="454">
        <v>12</v>
      </c>
      <c r="B25" s="448" t="str">
        <f>'реч. разв.'!B28</f>
        <v xml:space="preserve">К. Зумурия </v>
      </c>
      <c r="C25" s="638">
        <v>1</v>
      </c>
      <c r="D25" s="665"/>
      <c r="E25" s="666"/>
      <c r="F25" s="638">
        <v>1</v>
      </c>
      <c r="G25" s="665"/>
      <c r="H25" s="666"/>
      <c r="I25" s="638">
        <v>2</v>
      </c>
      <c r="J25" s="665"/>
      <c r="K25" s="667"/>
      <c r="L25" s="85">
        <f t="shared" si="2"/>
        <v>4</v>
      </c>
      <c r="M25" s="83" t="str">
        <f t="shared" si="3"/>
        <v>низкий</v>
      </c>
      <c r="N25" s="103">
        <f t="shared" si="0"/>
        <v>0</v>
      </c>
      <c r="O25" s="104" t="str">
        <f t="shared" si="1"/>
        <v>низкий</v>
      </c>
      <c r="P25" s="85">
        <f t="shared" si="4"/>
        <v>0</v>
      </c>
      <c r="Q25" s="83" t="str">
        <f t="shared" si="5"/>
        <v>низкий</v>
      </c>
      <c r="R25" s="638">
        <v>1</v>
      </c>
      <c r="S25" s="665"/>
      <c r="T25" s="666"/>
      <c r="U25" s="638">
        <v>1</v>
      </c>
      <c r="V25" s="665"/>
      <c r="W25" s="667"/>
      <c r="X25" s="85">
        <f t="shared" si="6"/>
        <v>2</v>
      </c>
      <c r="Y25" s="83" t="str">
        <f t="shared" si="7"/>
        <v>низкий</v>
      </c>
      <c r="Z25" s="85">
        <f t="shared" si="8"/>
        <v>0</v>
      </c>
      <c r="AA25" s="83" t="str">
        <f t="shared" si="9"/>
        <v>низкий</v>
      </c>
      <c r="AB25" s="85">
        <f t="shared" si="10"/>
        <v>0</v>
      </c>
      <c r="AC25" s="86" t="str">
        <f t="shared" si="11"/>
        <v>низкий</v>
      </c>
      <c r="AD25" s="638">
        <v>1</v>
      </c>
      <c r="AE25" s="665"/>
      <c r="AF25" s="666"/>
      <c r="AG25" s="638">
        <v>1</v>
      </c>
      <c r="AH25" s="665"/>
      <c r="AI25" s="667"/>
      <c r="AJ25" s="85">
        <f t="shared" si="12"/>
        <v>2</v>
      </c>
      <c r="AK25" s="83" t="str">
        <f t="shared" si="13"/>
        <v>низкий</v>
      </c>
      <c r="AL25" s="85">
        <f t="shared" si="14"/>
        <v>0</v>
      </c>
      <c r="AM25" s="83" t="str">
        <f t="shared" si="15"/>
        <v>низкий</v>
      </c>
      <c r="AN25" s="85">
        <f t="shared" si="16"/>
        <v>0</v>
      </c>
      <c r="AO25" s="86" t="str">
        <f t="shared" si="17"/>
        <v>низкий</v>
      </c>
    </row>
    <row r="26" spans="1:41" s="77" customFormat="1" ht="22.7" customHeight="1">
      <c r="A26" s="454">
        <v>13</v>
      </c>
      <c r="B26" s="448" t="str">
        <f>'реч. разв.'!B29</f>
        <v xml:space="preserve">К. Амалия </v>
      </c>
      <c r="C26" s="638">
        <v>1</v>
      </c>
      <c r="D26" s="665"/>
      <c r="E26" s="666"/>
      <c r="F26" s="638">
        <v>2</v>
      </c>
      <c r="G26" s="665"/>
      <c r="H26" s="666"/>
      <c r="I26" s="638">
        <v>2</v>
      </c>
      <c r="J26" s="665"/>
      <c r="K26" s="667"/>
      <c r="L26" s="85">
        <f t="shared" si="2"/>
        <v>5</v>
      </c>
      <c r="M26" s="83" t="str">
        <f t="shared" si="3"/>
        <v>средний</v>
      </c>
      <c r="N26" s="103">
        <f t="shared" si="0"/>
        <v>0</v>
      </c>
      <c r="O26" s="104" t="str">
        <f t="shared" si="1"/>
        <v>низкий</v>
      </c>
      <c r="P26" s="85">
        <f t="shared" si="4"/>
        <v>0</v>
      </c>
      <c r="Q26" s="83" t="str">
        <f t="shared" si="5"/>
        <v>низкий</v>
      </c>
      <c r="R26" s="638">
        <v>1</v>
      </c>
      <c r="S26" s="665"/>
      <c r="T26" s="666"/>
      <c r="U26" s="638">
        <v>1</v>
      </c>
      <c r="V26" s="665"/>
      <c r="W26" s="667"/>
      <c r="X26" s="85">
        <f t="shared" si="6"/>
        <v>2</v>
      </c>
      <c r="Y26" s="83" t="str">
        <f t="shared" si="7"/>
        <v>низкий</v>
      </c>
      <c r="Z26" s="85">
        <f t="shared" si="8"/>
        <v>0</v>
      </c>
      <c r="AA26" s="83" t="str">
        <f t="shared" si="9"/>
        <v>низкий</v>
      </c>
      <c r="AB26" s="85">
        <f t="shared" si="10"/>
        <v>0</v>
      </c>
      <c r="AC26" s="86" t="str">
        <f t="shared" si="11"/>
        <v>низкий</v>
      </c>
      <c r="AD26" s="638">
        <v>1</v>
      </c>
      <c r="AE26" s="665"/>
      <c r="AF26" s="666"/>
      <c r="AG26" s="638">
        <v>1</v>
      </c>
      <c r="AH26" s="665"/>
      <c r="AI26" s="667"/>
      <c r="AJ26" s="85">
        <f t="shared" si="12"/>
        <v>2</v>
      </c>
      <c r="AK26" s="83" t="str">
        <f t="shared" si="13"/>
        <v>низкий</v>
      </c>
      <c r="AL26" s="85">
        <f t="shared" si="14"/>
        <v>0</v>
      </c>
      <c r="AM26" s="83" t="str">
        <f t="shared" si="15"/>
        <v>низкий</v>
      </c>
      <c r="AN26" s="85">
        <f t="shared" si="16"/>
        <v>0</v>
      </c>
      <c r="AO26" s="86" t="str">
        <f t="shared" si="17"/>
        <v>низкий</v>
      </c>
    </row>
    <row r="27" spans="1:41" s="77" customFormat="1" ht="22.7" customHeight="1">
      <c r="A27" s="454">
        <v>14</v>
      </c>
      <c r="B27" s="448" t="str">
        <f>'реч. разв.'!B30</f>
        <v>К. Алексей</v>
      </c>
      <c r="C27" s="638">
        <v>1</v>
      </c>
      <c r="D27" s="665"/>
      <c r="E27" s="666"/>
      <c r="F27" s="638">
        <v>1</v>
      </c>
      <c r="G27" s="665"/>
      <c r="H27" s="666"/>
      <c r="I27" s="638">
        <v>2</v>
      </c>
      <c r="J27" s="665"/>
      <c r="K27" s="667"/>
      <c r="L27" s="85">
        <f t="shared" si="2"/>
        <v>4</v>
      </c>
      <c r="M27" s="83" t="str">
        <f t="shared" si="3"/>
        <v>низкий</v>
      </c>
      <c r="N27" s="103">
        <f t="shared" si="0"/>
        <v>0</v>
      </c>
      <c r="O27" s="104" t="str">
        <f t="shared" si="1"/>
        <v>низкий</v>
      </c>
      <c r="P27" s="85">
        <f t="shared" si="4"/>
        <v>0</v>
      </c>
      <c r="Q27" s="83" t="str">
        <f t="shared" si="5"/>
        <v>низкий</v>
      </c>
      <c r="R27" s="638">
        <v>1</v>
      </c>
      <c r="S27" s="665"/>
      <c r="T27" s="666"/>
      <c r="U27" s="638">
        <v>1</v>
      </c>
      <c r="V27" s="665"/>
      <c r="W27" s="667"/>
      <c r="X27" s="85">
        <f t="shared" si="6"/>
        <v>2</v>
      </c>
      <c r="Y27" s="83" t="str">
        <f t="shared" si="7"/>
        <v>низкий</v>
      </c>
      <c r="Z27" s="85">
        <f t="shared" si="8"/>
        <v>0</v>
      </c>
      <c r="AA27" s="83" t="str">
        <f t="shared" si="9"/>
        <v>низкий</v>
      </c>
      <c r="AB27" s="85">
        <f t="shared" si="10"/>
        <v>0</v>
      </c>
      <c r="AC27" s="86" t="str">
        <f t="shared" si="11"/>
        <v>низкий</v>
      </c>
      <c r="AD27" s="638">
        <v>1</v>
      </c>
      <c r="AE27" s="665"/>
      <c r="AF27" s="666"/>
      <c r="AG27" s="638">
        <v>1</v>
      </c>
      <c r="AH27" s="665"/>
      <c r="AI27" s="667"/>
      <c r="AJ27" s="85">
        <f t="shared" si="12"/>
        <v>2</v>
      </c>
      <c r="AK27" s="83" t="str">
        <f t="shared" si="13"/>
        <v>низкий</v>
      </c>
      <c r="AL27" s="85">
        <f t="shared" si="14"/>
        <v>0</v>
      </c>
      <c r="AM27" s="83" t="str">
        <f t="shared" si="15"/>
        <v>низкий</v>
      </c>
      <c r="AN27" s="85">
        <f t="shared" si="16"/>
        <v>0</v>
      </c>
      <c r="AO27" s="86" t="str">
        <f t="shared" si="17"/>
        <v>низкий</v>
      </c>
    </row>
    <row r="28" spans="1:41" s="77" customFormat="1" ht="22.7" customHeight="1">
      <c r="A28" s="454">
        <v>15</v>
      </c>
      <c r="B28" s="448" t="str">
        <f>'реч. разв.'!B31</f>
        <v xml:space="preserve">К. Арина </v>
      </c>
      <c r="C28" s="638">
        <v>2</v>
      </c>
      <c r="D28" s="665"/>
      <c r="E28" s="666"/>
      <c r="F28" s="638">
        <v>2</v>
      </c>
      <c r="G28" s="665"/>
      <c r="H28" s="666"/>
      <c r="I28" s="638">
        <v>2</v>
      </c>
      <c r="J28" s="665"/>
      <c r="K28" s="667"/>
      <c r="L28" s="85">
        <f t="shared" si="2"/>
        <v>6</v>
      </c>
      <c r="M28" s="83" t="str">
        <f t="shared" si="3"/>
        <v>средний</v>
      </c>
      <c r="N28" s="103">
        <f t="shared" si="0"/>
        <v>0</v>
      </c>
      <c r="O28" s="104" t="str">
        <f t="shared" si="1"/>
        <v>низкий</v>
      </c>
      <c r="P28" s="85">
        <f t="shared" si="4"/>
        <v>0</v>
      </c>
      <c r="Q28" s="83" t="str">
        <f t="shared" si="5"/>
        <v>низкий</v>
      </c>
      <c r="R28" s="638">
        <v>2</v>
      </c>
      <c r="S28" s="665"/>
      <c r="T28" s="666"/>
      <c r="U28" s="638">
        <v>1</v>
      </c>
      <c r="V28" s="665"/>
      <c r="W28" s="667"/>
      <c r="X28" s="85">
        <f t="shared" si="6"/>
        <v>3</v>
      </c>
      <c r="Y28" s="83" t="str">
        <f t="shared" si="7"/>
        <v>средний</v>
      </c>
      <c r="Z28" s="85">
        <f t="shared" si="8"/>
        <v>0</v>
      </c>
      <c r="AA28" s="83" t="str">
        <f t="shared" si="9"/>
        <v>низкий</v>
      </c>
      <c r="AB28" s="85">
        <f t="shared" si="10"/>
        <v>0</v>
      </c>
      <c r="AC28" s="86" t="str">
        <f t="shared" si="11"/>
        <v>низкий</v>
      </c>
      <c r="AD28" s="638">
        <v>2</v>
      </c>
      <c r="AE28" s="665"/>
      <c r="AF28" s="666"/>
      <c r="AG28" s="638">
        <v>1</v>
      </c>
      <c r="AH28" s="665"/>
      <c r="AI28" s="667"/>
      <c r="AJ28" s="85">
        <f t="shared" si="12"/>
        <v>3</v>
      </c>
      <c r="AK28" s="83" t="str">
        <f t="shared" si="13"/>
        <v>средний</v>
      </c>
      <c r="AL28" s="85">
        <f t="shared" si="14"/>
        <v>0</v>
      </c>
      <c r="AM28" s="83" t="str">
        <f t="shared" si="15"/>
        <v>низкий</v>
      </c>
      <c r="AN28" s="85">
        <f t="shared" si="16"/>
        <v>0</v>
      </c>
      <c r="AO28" s="86" t="str">
        <f t="shared" si="17"/>
        <v>низкий</v>
      </c>
    </row>
    <row r="29" spans="1:41" s="77" customFormat="1" ht="22.7" customHeight="1">
      <c r="A29" s="454">
        <v>16</v>
      </c>
      <c r="B29" s="448" t="str">
        <f>'реч. разв.'!B32</f>
        <v>К. Никита</v>
      </c>
      <c r="C29" s="638">
        <v>1</v>
      </c>
      <c r="D29" s="665"/>
      <c r="E29" s="666"/>
      <c r="F29" s="638">
        <v>1</v>
      </c>
      <c r="G29" s="665"/>
      <c r="H29" s="666"/>
      <c r="I29" s="638">
        <v>2</v>
      </c>
      <c r="J29" s="665"/>
      <c r="K29" s="667"/>
      <c r="L29" s="85">
        <f t="shared" si="2"/>
        <v>4</v>
      </c>
      <c r="M29" s="83" t="str">
        <f t="shared" si="3"/>
        <v>низкий</v>
      </c>
      <c r="N29" s="103">
        <f t="shared" si="0"/>
        <v>0</v>
      </c>
      <c r="O29" s="104" t="str">
        <f t="shared" si="1"/>
        <v>низкий</v>
      </c>
      <c r="P29" s="85">
        <f t="shared" si="4"/>
        <v>0</v>
      </c>
      <c r="Q29" s="83" t="str">
        <f t="shared" si="5"/>
        <v>низкий</v>
      </c>
      <c r="R29" s="638">
        <v>2</v>
      </c>
      <c r="S29" s="665"/>
      <c r="T29" s="666"/>
      <c r="U29" s="638">
        <v>1</v>
      </c>
      <c r="V29" s="665"/>
      <c r="W29" s="667"/>
      <c r="X29" s="85">
        <f t="shared" si="6"/>
        <v>3</v>
      </c>
      <c r="Y29" s="83" t="str">
        <f t="shared" si="7"/>
        <v>средний</v>
      </c>
      <c r="Z29" s="85">
        <f t="shared" si="8"/>
        <v>0</v>
      </c>
      <c r="AA29" s="83" t="str">
        <f t="shared" si="9"/>
        <v>низкий</v>
      </c>
      <c r="AB29" s="85">
        <f t="shared" si="10"/>
        <v>0</v>
      </c>
      <c r="AC29" s="86" t="str">
        <f t="shared" si="11"/>
        <v>низкий</v>
      </c>
      <c r="AD29" s="638">
        <v>2</v>
      </c>
      <c r="AE29" s="665"/>
      <c r="AF29" s="666"/>
      <c r="AG29" s="638">
        <v>1</v>
      </c>
      <c r="AH29" s="665"/>
      <c r="AI29" s="667"/>
      <c r="AJ29" s="85">
        <f t="shared" si="12"/>
        <v>3</v>
      </c>
      <c r="AK29" s="83" t="str">
        <f t="shared" si="13"/>
        <v>средний</v>
      </c>
      <c r="AL29" s="85">
        <f t="shared" si="14"/>
        <v>0</v>
      </c>
      <c r="AM29" s="83" t="str">
        <f t="shared" si="15"/>
        <v>низкий</v>
      </c>
      <c r="AN29" s="85">
        <f t="shared" si="16"/>
        <v>0</v>
      </c>
      <c r="AO29" s="86" t="str">
        <f t="shared" si="17"/>
        <v>низкий</v>
      </c>
    </row>
    <row r="30" spans="1:41" s="77" customFormat="1" ht="22.7" customHeight="1">
      <c r="A30" s="454">
        <v>17</v>
      </c>
      <c r="B30" s="448" t="str">
        <f>'реч. разв.'!B33</f>
        <v xml:space="preserve">К. Сергей </v>
      </c>
      <c r="C30" s="638">
        <v>1</v>
      </c>
      <c r="D30" s="665"/>
      <c r="E30" s="666"/>
      <c r="F30" s="638">
        <v>1</v>
      </c>
      <c r="G30" s="665"/>
      <c r="H30" s="666"/>
      <c r="I30" s="638">
        <v>2</v>
      </c>
      <c r="J30" s="665"/>
      <c r="K30" s="667"/>
      <c r="L30" s="85">
        <f t="shared" si="2"/>
        <v>4</v>
      </c>
      <c r="M30" s="83" t="str">
        <f t="shared" si="3"/>
        <v>низкий</v>
      </c>
      <c r="N30" s="103">
        <f t="shared" si="0"/>
        <v>0</v>
      </c>
      <c r="O30" s="104" t="str">
        <f t="shared" si="1"/>
        <v>низкий</v>
      </c>
      <c r="P30" s="85">
        <f t="shared" si="4"/>
        <v>0</v>
      </c>
      <c r="Q30" s="83" t="str">
        <f t="shared" si="5"/>
        <v>низкий</v>
      </c>
      <c r="R30" s="638">
        <v>1</v>
      </c>
      <c r="S30" s="665"/>
      <c r="T30" s="666"/>
      <c r="U30" s="638">
        <v>1</v>
      </c>
      <c r="V30" s="665"/>
      <c r="W30" s="667"/>
      <c r="X30" s="85">
        <f t="shared" si="6"/>
        <v>2</v>
      </c>
      <c r="Y30" s="83" t="str">
        <f t="shared" si="7"/>
        <v>низкий</v>
      </c>
      <c r="Z30" s="85">
        <f t="shared" si="8"/>
        <v>0</v>
      </c>
      <c r="AA30" s="83" t="str">
        <f t="shared" si="9"/>
        <v>низкий</v>
      </c>
      <c r="AB30" s="85">
        <f t="shared" si="10"/>
        <v>0</v>
      </c>
      <c r="AC30" s="86" t="str">
        <f t="shared" si="11"/>
        <v>низкий</v>
      </c>
      <c r="AD30" s="638">
        <v>1</v>
      </c>
      <c r="AE30" s="665"/>
      <c r="AF30" s="666"/>
      <c r="AG30" s="638">
        <v>1</v>
      </c>
      <c r="AH30" s="665"/>
      <c r="AI30" s="667"/>
      <c r="AJ30" s="85">
        <f t="shared" si="12"/>
        <v>2</v>
      </c>
      <c r="AK30" s="83" t="str">
        <f t="shared" si="13"/>
        <v>низкий</v>
      </c>
      <c r="AL30" s="85">
        <f t="shared" si="14"/>
        <v>0</v>
      </c>
      <c r="AM30" s="83" t="str">
        <f t="shared" si="15"/>
        <v>низкий</v>
      </c>
      <c r="AN30" s="85">
        <f t="shared" si="16"/>
        <v>0</v>
      </c>
      <c r="AO30" s="86" t="str">
        <f t="shared" si="17"/>
        <v>низкий</v>
      </c>
    </row>
    <row r="31" spans="1:41" s="77" customFormat="1" ht="22.7" customHeight="1">
      <c r="A31" s="454">
        <v>18</v>
      </c>
      <c r="B31" s="448" t="str">
        <f>'реч. разв.'!B34</f>
        <v xml:space="preserve">Л. Алина </v>
      </c>
      <c r="C31" s="638">
        <v>2</v>
      </c>
      <c r="D31" s="665"/>
      <c r="E31" s="666"/>
      <c r="F31" s="638">
        <v>2</v>
      </c>
      <c r="G31" s="665"/>
      <c r="H31" s="666"/>
      <c r="I31" s="638">
        <v>2</v>
      </c>
      <c r="J31" s="665"/>
      <c r="K31" s="667"/>
      <c r="L31" s="85">
        <f t="shared" si="2"/>
        <v>6</v>
      </c>
      <c r="M31" s="83" t="str">
        <f t="shared" si="3"/>
        <v>средний</v>
      </c>
      <c r="N31" s="103">
        <f t="shared" si="0"/>
        <v>0</v>
      </c>
      <c r="O31" s="104" t="str">
        <f t="shared" si="1"/>
        <v>низкий</v>
      </c>
      <c r="P31" s="85">
        <f t="shared" si="4"/>
        <v>0</v>
      </c>
      <c r="Q31" s="83" t="str">
        <f t="shared" si="5"/>
        <v>низкий</v>
      </c>
      <c r="R31" s="638">
        <v>2</v>
      </c>
      <c r="S31" s="665"/>
      <c r="T31" s="666"/>
      <c r="U31" s="638">
        <v>2</v>
      </c>
      <c r="V31" s="665"/>
      <c r="W31" s="667"/>
      <c r="X31" s="85">
        <f>SUM(R31,U31)</f>
        <v>4</v>
      </c>
      <c r="Y31" s="83" t="str">
        <f>IF(X31&lt;3,"низкий",IF(X31&lt;5,"средний",IF(X31&gt;4,"высокий")))</f>
        <v>средний</v>
      </c>
      <c r="Z31" s="85">
        <f t="shared" si="8"/>
        <v>0</v>
      </c>
      <c r="AA31" s="83" t="str">
        <f t="shared" si="9"/>
        <v>низкий</v>
      </c>
      <c r="AB31" s="85">
        <f>SUM(T31,W31)</f>
        <v>0</v>
      </c>
      <c r="AC31" s="86" t="str">
        <f>IF(AB31&lt;3,"низкий",IF(AB31&lt;5,"средний",IF(AB31&gt;4,"высокий")))</f>
        <v>низкий</v>
      </c>
      <c r="AD31" s="638">
        <v>1</v>
      </c>
      <c r="AE31" s="665"/>
      <c r="AF31" s="666"/>
      <c r="AG31" s="638">
        <v>1</v>
      </c>
      <c r="AH31" s="665"/>
      <c r="AI31" s="667"/>
      <c r="AJ31" s="85">
        <f t="shared" si="12"/>
        <v>2</v>
      </c>
      <c r="AK31" s="83" t="str">
        <f t="shared" si="13"/>
        <v>низкий</v>
      </c>
      <c r="AL31" s="85">
        <f t="shared" si="14"/>
        <v>0</v>
      </c>
      <c r="AM31" s="83" t="str">
        <f t="shared" si="15"/>
        <v>низкий</v>
      </c>
      <c r="AN31" s="85">
        <f t="shared" si="16"/>
        <v>0</v>
      </c>
      <c r="AO31" s="86" t="str">
        <f t="shared" si="17"/>
        <v>низкий</v>
      </c>
    </row>
    <row r="32" spans="1:41" s="77" customFormat="1" ht="22.7" customHeight="1">
      <c r="A32" s="454">
        <v>19</v>
      </c>
      <c r="B32" s="448" t="str">
        <f>'реч. разв.'!B35</f>
        <v xml:space="preserve">М. Ролан </v>
      </c>
      <c r="C32" s="638">
        <v>1</v>
      </c>
      <c r="D32" s="665"/>
      <c r="E32" s="666"/>
      <c r="F32" s="638">
        <v>1</v>
      </c>
      <c r="G32" s="665"/>
      <c r="H32" s="666"/>
      <c r="I32" s="638">
        <v>2</v>
      </c>
      <c r="J32" s="665"/>
      <c r="K32" s="667"/>
      <c r="L32" s="85">
        <f t="shared" si="2"/>
        <v>4</v>
      </c>
      <c r="M32" s="83" t="str">
        <f t="shared" si="3"/>
        <v>низкий</v>
      </c>
      <c r="N32" s="103">
        <f t="shared" si="0"/>
        <v>0</v>
      </c>
      <c r="O32" s="104" t="str">
        <f t="shared" si="1"/>
        <v>низкий</v>
      </c>
      <c r="P32" s="85">
        <f t="shared" si="4"/>
        <v>0</v>
      </c>
      <c r="Q32" s="83" t="str">
        <f t="shared" si="5"/>
        <v>низкий</v>
      </c>
      <c r="R32" s="638">
        <v>2</v>
      </c>
      <c r="S32" s="665"/>
      <c r="T32" s="666"/>
      <c r="U32" s="638">
        <v>1</v>
      </c>
      <c r="V32" s="665"/>
      <c r="W32" s="667"/>
      <c r="X32" s="85">
        <f t="shared" si="6"/>
        <v>3</v>
      </c>
      <c r="Y32" s="83" t="str">
        <f t="shared" si="7"/>
        <v>средний</v>
      </c>
      <c r="Z32" s="85">
        <f t="shared" si="8"/>
        <v>0</v>
      </c>
      <c r="AA32" s="83" t="str">
        <f t="shared" si="9"/>
        <v>низкий</v>
      </c>
      <c r="AB32" s="85">
        <f t="shared" si="10"/>
        <v>0</v>
      </c>
      <c r="AC32" s="86" t="str">
        <f t="shared" si="11"/>
        <v>низкий</v>
      </c>
      <c r="AD32" s="638">
        <v>1</v>
      </c>
      <c r="AE32" s="665"/>
      <c r="AF32" s="666"/>
      <c r="AG32" s="638">
        <v>1</v>
      </c>
      <c r="AH32" s="665"/>
      <c r="AI32" s="667"/>
      <c r="AJ32" s="85">
        <f t="shared" si="12"/>
        <v>2</v>
      </c>
      <c r="AK32" s="83" t="str">
        <f t="shared" si="13"/>
        <v>низкий</v>
      </c>
      <c r="AL32" s="85">
        <f t="shared" si="14"/>
        <v>0</v>
      </c>
      <c r="AM32" s="83" t="str">
        <f t="shared" si="15"/>
        <v>низкий</v>
      </c>
      <c r="AN32" s="85">
        <f t="shared" si="16"/>
        <v>0</v>
      </c>
      <c r="AO32" s="86" t="str">
        <f t="shared" si="17"/>
        <v>низкий</v>
      </c>
    </row>
    <row r="33" spans="1:46" s="77" customFormat="1" ht="22.7" customHeight="1">
      <c r="A33" s="454">
        <v>20</v>
      </c>
      <c r="B33" s="448" t="str">
        <f>'реч. разв.'!B36</f>
        <v xml:space="preserve">Н. Артем </v>
      </c>
      <c r="C33" s="638">
        <v>1</v>
      </c>
      <c r="D33" s="665"/>
      <c r="E33" s="666"/>
      <c r="F33" s="638">
        <v>1</v>
      </c>
      <c r="G33" s="665"/>
      <c r="H33" s="666"/>
      <c r="I33" s="638">
        <v>1</v>
      </c>
      <c r="J33" s="665"/>
      <c r="K33" s="667"/>
      <c r="L33" s="85">
        <f t="shared" si="2"/>
        <v>3</v>
      </c>
      <c r="M33" s="83" t="str">
        <f t="shared" si="3"/>
        <v>низкий</v>
      </c>
      <c r="N33" s="103">
        <f t="shared" si="0"/>
        <v>0</v>
      </c>
      <c r="O33" s="104" t="str">
        <f t="shared" si="1"/>
        <v>низкий</v>
      </c>
      <c r="P33" s="85">
        <f t="shared" si="4"/>
        <v>0</v>
      </c>
      <c r="Q33" s="83" t="str">
        <f t="shared" si="5"/>
        <v>низкий</v>
      </c>
      <c r="R33" s="638">
        <v>1</v>
      </c>
      <c r="S33" s="665"/>
      <c r="T33" s="666"/>
      <c r="U33" s="638">
        <v>1</v>
      </c>
      <c r="V33" s="665"/>
      <c r="W33" s="667"/>
      <c r="X33" s="85">
        <f t="shared" si="6"/>
        <v>2</v>
      </c>
      <c r="Y33" s="83" t="str">
        <f t="shared" si="7"/>
        <v>низкий</v>
      </c>
      <c r="Z33" s="85">
        <f t="shared" si="8"/>
        <v>0</v>
      </c>
      <c r="AA33" s="83" t="str">
        <f t="shared" si="9"/>
        <v>низкий</v>
      </c>
      <c r="AB33" s="85">
        <f t="shared" si="10"/>
        <v>0</v>
      </c>
      <c r="AC33" s="86" t="str">
        <f t="shared" si="11"/>
        <v>низкий</v>
      </c>
      <c r="AD33" s="638">
        <v>1</v>
      </c>
      <c r="AE33" s="665"/>
      <c r="AF33" s="666"/>
      <c r="AG33" s="638">
        <v>1</v>
      </c>
      <c r="AH33" s="665"/>
      <c r="AI33" s="667"/>
      <c r="AJ33" s="85">
        <f t="shared" si="12"/>
        <v>2</v>
      </c>
      <c r="AK33" s="83" t="str">
        <f t="shared" si="13"/>
        <v>низкий</v>
      </c>
      <c r="AL33" s="85">
        <f t="shared" si="14"/>
        <v>0</v>
      </c>
      <c r="AM33" s="83" t="str">
        <f t="shared" si="15"/>
        <v>низкий</v>
      </c>
      <c r="AN33" s="85">
        <f t="shared" si="16"/>
        <v>0</v>
      </c>
      <c r="AO33" s="86" t="str">
        <f t="shared" si="17"/>
        <v>низкий</v>
      </c>
    </row>
    <row r="34" spans="1:46" s="77" customFormat="1" ht="22.7" customHeight="1">
      <c r="A34" s="454">
        <v>21</v>
      </c>
      <c r="B34" s="448" t="str">
        <f>'реч. разв.'!B37</f>
        <v>П. Андрей</v>
      </c>
      <c r="C34" s="638">
        <v>1</v>
      </c>
      <c r="D34" s="668"/>
      <c r="E34" s="669"/>
      <c r="F34" s="638">
        <v>2</v>
      </c>
      <c r="G34" s="668"/>
      <c r="H34" s="669"/>
      <c r="I34" s="636">
        <v>2</v>
      </c>
      <c r="J34" s="668"/>
      <c r="K34" s="670"/>
      <c r="L34" s="85">
        <f t="shared" si="2"/>
        <v>5</v>
      </c>
      <c r="M34" s="83" t="str">
        <f t="shared" si="3"/>
        <v>средний</v>
      </c>
      <c r="N34" s="103">
        <f t="shared" si="0"/>
        <v>0</v>
      </c>
      <c r="O34" s="104" t="str">
        <f t="shared" si="1"/>
        <v>низкий</v>
      </c>
      <c r="P34" s="85">
        <f t="shared" si="4"/>
        <v>0</v>
      </c>
      <c r="Q34" s="83" t="str">
        <f t="shared" si="5"/>
        <v>низкий</v>
      </c>
      <c r="R34" s="638">
        <v>2</v>
      </c>
      <c r="S34" s="668"/>
      <c r="T34" s="669"/>
      <c r="U34" s="636">
        <v>1</v>
      </c>
      <c r="V34" s="668"/>
      <c r="W34" s="670"/>
      <c r="X34" s="85">
        <f>SUM(R34,U34)</f>
        <v>3</v>
      </c>
      <c r="Y34" s="83" t="str">
        <f>IF(X34&lt;3,"низкий",IF(X34&lt;5,"средний",IF(X34&gt;4,"высокий")))</f>
        <v>средний</v>
      </c>
      <c r="Z34" s="85">
        <f t="shared" si="8"/>
        <v>0</v>
      </c>
      <c r="AA34" s="83" t="str">
        <f t="shared" si="9"/>
        <v>низкий</v>
      </c>
      <c r="AB34" s="85">
        <f>SUM(T34,W34)</f>
        <v>0</v>
      </c>
      <c r="AC34" s="86" t="str">
        <f>IF(AB34&lt;3,"низкий",IF(AB34&lt;5,"средний",IF(AB34&gt;4,"высокий")))</f>
        <v>низкий</v>
      </c>
      <c r="AD34" s="638">
        <v>2</v>
      </c>
      <c r="AE34" s="668"/>
      <c r="AF34" s="669"/>
      <c r="AG34" s="636">
        <v>1</v>
      </c>
      <c r="AH34" s="668"/>
      <c r="AI34" s="670"/>
      <c r="AJ34" s="85">
        <f t="shared" ref="AJ34:AJ36" si="18">SUM(AD34,AG34)</f>
        <v>3</v>
      </c>
      <c r="AK34" s="83" t="str">
        <f t="shared" ref="AK34:AK36" si="19">IF(AJ34&lt;3,"низкий",IF(AJ34&lt;5,"средний",IF(AJ34&gt;4,"высокий")))</f>
        <v>средний</v>
      </c>
      <c r="AL34" s="85">
        <f t="shared" si="14"/>
        <v>0</v>
      </c>
      <c r="AM34" s="83" t="str">
        <f t="shared" si="15"/>
        <v>низкий</v>
      </c>
      <c r="AN34" s="85">
        <f t="shared" ref="AN34:AN36" si="20">SUM(AF34,AI34)</f>
        <v>0</v>
      </c>
      <c r="AO34" s="86" t="str">
        <f t="shared" ref="AO34:AO36" si="21">IF(AN34&lt;3,"низкий",IF(AN34&lt;5,"средний",IF(AN34&gt;4,"высокий")))</f>
        <v>низкий</v>
      </c>
    </row>
    <row r="35" spans="1:46" s="77" customFormat="1" ht="22.7" customHeight="1">
      <c r="A35" s="454">
        <v>22</v>
      </c>
      <c r="B35" s="448" t="str">
        <f>'реч. разв.'!B38</f>
        <v xml:space="preserve">С. Александр </v>
      </c>
      <c r="C35" s="638">
        <v>2</v>
      </c>
      <c r="D35" s="665"/>
      <c r="E35" s="666"/>
      <c r="F35" s="638">
        <v>2</v>
      </c>
      <c r="G35" s="665"/>
      <c r="H35" s="666"/>
      <c r="I35" s="638">
        <v>2</v>
      </c>
      <c r="J35" s="665"/>
      <c r="K35" s="667"/>
      <c r="L35" s="85">
        <f t="shared" si="2"/>
        <v>6</v>
      </c>
      <c r="M35" s="83" t="str">
        <f t="shared" si="3"/>
        <v>средний</v>
      </c>
      <c r="N35" s="103">
        <f t="shared" si="0"/>
        <v>0</v>
      </c>
      <c r="O35" s="104" t="str">
        <f t="shared" si="1"/>
        <v>низкий</v>
      </c>
      <c r="P35" s="85">
        <f t="shared" si="4"/>
        <v>0</v>
      </c>
      <c r="Q35" s="83" t="str">
        <f t="shared" si="5"/>
        <v>низкий</v>
      </c>
      <c r="R35" s="638">
        <v>2</v>
      </c>
      <c r="S35" s="665"/>
      <c r="T35" s="666"/>
      <c r="U35" s="638">
        <v>2</v>
      </c>
      <c r="V35" s="665"/>
      <c r="W35" s="667"/>
      <c r="X35" s="85">
        <f>SUM(R35,U35)</f>
        <v>4</v>
      </c>
      <c r="Y35" s="83" t="str">
        <f>IF(X35&lt;3,"низкий",IF(X35&lt;5,"средний",IF(X35&gt;4,"высокий")))</f>
        <v>средний</v>
      </c>
      <c r="Z35" s="85">
        <f t="shared" si="8"/>
        <v>0</v>
      </c>
      <c r="AA35" s="83" t="str">
        <f t="shared" si="9"/>
        <v>низкий</v>
      </c>
      <c r="AB35" s="85">
        <f>SUM(T35,W35)</f>
        <v>0</v>
      </c>
      <c r="AC35" s="86" t="str">
        <f>IF(AB35&lt;3,"низкий",IF(AB35&lt;5,"средний",IF(AB35&gt;4,"высокий")))</f>
        <v>низкий</v>
      </c>
      <c r="AD35" s="638">
        <v>2</v>
      </c>
      <c r="AE35" s="665"/>
      <c r="AF35" s="666"/>
      <c r="AG35" s="638">
        <v>2</v>
      </c>
      <c r="AH35" s="665"/>
      <c r="AI35" s="667"/>
      <c r="AJ35" s="85">
        <f t="shared" si="18"/>
        <v>4</v>
      </c>
      <c r="AK35" s="83" t="str">
        <f t="shared" si="19"/>
        <v>средний</v>
      </c>
      <c r="AL35" s="85">
        <f t="shared" si="14"/>
        <v>0</v>
      </c>
      <c r="AM35" s="83" t="str">
        <f t="shared" si="15"/>
        <v>низкий</v>
      </c>
      <c r="AN35" s="85">
        <f t="shared" si="20"/>
        <v>0</v>
      </c>
      <c r="AO35" s="86" t="str">
        <f t="shared" si="21"/>
        <v>низкий</v>
      </c>
    </row>
    <row r="36" spans="1:46" s="77" customFormat="1" ht="22.7" customHeight="1">
      <c r="A36" s="455">
        <v>23</v>
      </c>
      <c r="B36" s="448" t="str">
        <f>'реч. разв.'!B39</f>
        <v xml:space="preserve">Ф. Мирон </v>
      </c>
      <c r="C36" s="638">
        <v>1</v>
      </c>
      <c r="D36" s="671"/>
      <c r="E36" s="663"/>
      <c r="F36" s="638">
        <v>2</v>
      </c>
      <c r="G36" s="671"/>
      <c r="H36" s="663"/>
      <c r="I36" s="638">
        <v>2</v>
      </c>
      <c r="J36" s="671"/>
      <c r="K36" s="664"/>
      <c r="L36" s="85">
        <f t="shared" si="2"/>
        <v>5</v>
      </c>
      <c r="M36" s="83" t="str">
        <f t="shared" si="3"/>
        <v>средний</v>
      </c>
      <c r="N36" s="103">
        <f t="shared" si="0"/>
        <v>0</v>
      </c>
      <c r="O36" s="104" t="str">
        <f t="shared" si="1"/>
        <v>низкий</v>
      </c>
      <c r="P36" s="85">
        <f t="shared" si="4"/>
        <v>0</v>
      </c>
      <c r="Q36" s="83" t="str">
        <f t="shared" si="5"/>
        <v>низкий</v>
      </c>
      <c r="R36" s="638">
        <v>2</v>
      </c>
      <c r="S36" s="671"/>
      <c r="T36" s="663"/>
      <c r="U36" s="638">
        <v>1</v>
      </c>
      <c r="V36" s="671"/>
      <c r="W36" s="664"/>
      <c r="X36" s="85">
        <f>SUM(R36,U36)</f>
        <v>3</v>
      </c>
      <c r="Y36" s="83" t="str">
        <f>IF(X36&lt;3,"низкий",IF(X36&lt;5,"средний",IF(X36&gt;4,"высокий")))</f>
        <v>средний</v>
      </c>
      <c r="Z36" s="85">
        <f t="shared" si="8"/>
        <v>0</v>
      </c>
      <c r="AA36" s="83" t="str">
        <f t="shared" si="9"/>
        <v>низкий</v>
      </c>
      <c r="AB36" s="85">
        <f>SUM(T36,W36)</f>
        <v>0</v>
      </c>
      <c r="AC36" s="86" t="str">
        <f>IF(AB36&lt;3,"низкий",IF(AB36&lt;5,"средний",IF(AB36&gt;4,"высокий")))</f>
        <v>низкий</v>
      </c>
      <c r="AD36" s="638">
        <v>1</v>
      </c>
      <c r="AE36" s="671"/>
      <c r="AF36" s="663"/>
      <c r="AG36" s="638">
        <v>1</v>
      </c>
      <c r="AH36" s="671"/>
      <c r="AI36" s="664"/>
      <c r="AJ36" s="85">
        <f t="shared" si="18"/>
        <v>2</v>
      </c>
      <c r="AK36" s="83" t="str">
        <f t="shared" si="19"/>
        <v>низкий</v>
      </c>
      <c r="AL36" s="85">
        <f t="shared" si="14"/>
        <v>0</v>
      </c>
      <c r="AM36" s="83" t="str">
        <f t="shared" si="15"/>
        <v>низкий</v>
      </c>
      <c r="AN36" s="85">
        <f t="shared" si="20"/>
        <v>0</v>
      </c>
      <c r="AO36" s="86" t="str">
        <f t="shared" si="21"/>
        <v>низкий</v>
      </c>
    </row>
    <row r="37" spans="1:46" s="77" customFormat="1" ht="22.7" customHeight="1">
      <c r="A37" s="455">
        <v>24</v>
      </c>
      <c r="B37" s="448" t="str">
        <f>'реч. разв.'!B40</f>
        <v xml:space="preserve">Х. Мухаммад </v>
      </c>
      <c r="C37" s="638">
        <v>1</v>
      </c>
      <c r="D37" s="671"/>
      <c r="E37" s="663"/>
      <c r="F37" s="638">
        <v>1</v>
      </c>
      <c r="G37" s="671"/>
      <c r="H37" s="663"/>
      <c r="I37" s="638">
        <v>1</v>
      </c>
      <c r="J37" s="671"/>
      <c r="K37" s="664"/>
      <c r="L37" s="85">
        <f t="shared" si="2"/>
        <v>3</v>
      </c>
      <c r="M37" s="83" t="str">
        <f t="shared" si="3"/>
        <v>низкий</v>
      </c>
      <c r="N37" s="103">
        <f t="shared" si="0"/>
        <v>0</v>
      </c>
      <c r="O37" s="104" t="str">
        <f t="shared" si="1"/>
        <v>низкий</v>
      </c>
      <c r="P37" s="85">
        <f t="shared" si="4"/>
        <v>0</v>
      </c>
      <c r="Q37" s="83" t="str">
        <f t="shared" si="5"/>
        <v>низкий</v>
      </c>
      <c r="R37" s="638">
        <v>1</v>
      </c>
      <c r="S37" s="671"/>
      <c r="T37" s="663"/>
      <c r="U37" s="638">
        <v>1</v>
      </c>
      <c r="V37" s="671"/>
      <c r="W37" s="664"/>
      <c r="X37" s="85">
        <f t="shared" ref="X37:X41" si="22">SUM(R37,U37)</f>
        <v>2</v>
      </c>
      <c r="Y37" s="83" t="str">
        <f t="shared" ref="Y37:Y41" si="23">IF(X37&lt;3,"низкий",IF(X37&lt;5,"средний",IF(X37&gt;4,"высокий")))</f>
        <v>низкий</v>
      </c>
      <c r="Z37" s="85">
        <f t="shared" si="8"/>
        <v>0</v>
      </c>
      <c r="AA37" s="83" t="str">
        <f t="shared" si="9"/>
        <v>низкий</v>
      </c>
      <c r="AB37" s="85">
        <f t="shared" ref="AB37:AB40" si="24">SUM(T37,W37)</f>
        <v>0</v>
      </c>
      <c r="AC37" s="86" t="str">
        <f t="shared" ref="AC37:AC40" si="25">IF(AB37&lt;3,"низкий",IF(AB37&lt;5,"средний",IF(AB37&gt;4,"высокий")))</f>
        <v>низкий</v>
      </c>
      <c r="AD37" s="638">
        <v>1</v>
      </c>
      <c r="AE37" s="671"/>
      <c r="AF37" s="663"/>
      <c r="AG37" s="638">
        <v>1</v>
      </c>
      <c r="AH37" s="671"/>
      <c r="AI37" s="664"/>
      <c r="AJ37" s="85">
        <f t="shared" ref="AJ37" si="26">SUM(AD37,AG37)</f>
        <v>2</v>
      </c>
      <c r="AK37" s="83" t="str">
        <f t="shared" ref="AK37" si="27">IF(AJ37&lt;3,"низкий",IF(AJ37&lt;5,"средний",IF(AJ37&gt;4,"высокий")))</f>
        <v>низкий</v>
      </c>
      <c r="AL37" s="85">
        <f t="shared" si="14"/>
        <v>0</v>
      </c>
      <c r="AM37" s="83" t="str">
        <f t="shared" si="15"/>
        <v>низкий</v>
      </c>
      <c r="AN37" s="85">
        <f t="shared" ref="AN37" si="28">SUM(AF37,AI37)</f>
        <v>0</v>
      </c>
      <c r="AO37" s="86" t="str">
        <f t="shared" ref="AO37" si="29">IF(AN37&lt;3,"низкий",IF(AN37&lt;5,"средний",IF(AN37&gt;4,"высокий")))</f>
        <v>низкий</v>
      </c>
    </row>
    <row r="38" spans="1:46" s="77" customFormat="1" ht="22.7" customHeight="1">
      <c r="A38" s="417">
        <v>25</v>
      </c>
      <c r="B38" s="448" t="str">
        <f>'реч. разв.'!B41</f>
        <v xml:space="preserve">Я. Артем </v>
      </c>
      <c r="C38" s="638">
        <v>1</v>
      </c>
      <c r="D38" s="665"/>
      <c r="E38" s="666"/>
      <c r="F38" s="638">
        <v>1</v>
      </c>
      <c r="G38" s="665"/>
      <c r="H38" s="666"/>
      <c r="I38" s="638">
        <v>2</v>
      </c>
      <c r="J38" s="665"/>
      <c r="K38" s="667"/>
      <c r="L38" s="85">
        <f t="shared" si="2"/>
        <v>4</v>
      </c>
      <c r="M38" s="83" t="str">
        <f t="shared" si="3"/>
        <v>низкий</v>
      </c>
      <c r="N38" s="103">
        <f t="shared" si="0"/>
        <v>0</v>
      </c>
      <c r="O38" s="104" t="str">
        <f t="shared" si="1"/>
        <v>низкий</v>
      </c>
      <c r="P38" s="85">
        <f t="shared" si="4"/>
        <v>0</v>
      </c>
      <c r="Q38" s="83" t="str">
        <f t="shared" si="5"/>
        <v>низкий</v>
      </c>
      <c r="R38" s="638">
        <v>1</v>
      </c>
      <c r="S38" s="665"/>
      <c r="T38" s="666"/>
      <c r="U38" s="638">
        <v>1</v>
      </c>
      <c r="V38" s="665"/>
      <c r="W38" s="667"/>
      <c r="X38" s="85">
        <f t="shared" si="22"/>
        <v>2</v>
      </c>
      <c r="Y38" s="83" t="str">
        <f t="shared" si="23"/>
        <v>низкий</v>
      </c>
      <c r="Z38" s="85">
        <f t="shared" si="8"/>
        <v>0</v>
      </c>
      <c r="AA38" s="83" t="str">
        <f t="shared" si="9"/>
        <v>низкий</v>
      </c>
      <c r="AB38" s="85">
        <f t="shared" si="24"/>
        <v>0</v>
      </c>
      <c r="AC38" s="86" t="str">
        <f t="shared" si="25"/>
        <v>низкий</v>
      </c>
      <c r="AD38" s="638">
        <v>1</v>
      </c>
      <c r="AE38" s="665"/>
      <c r="AF38" s="666"/>
      <c r="AG38" s="638">
        <v>1</v>
      </c>
      <c r="AH38" s="665"/>
      <c r="AI38" s="667"/>
      <c r="AJ38" s="85">
        <f t="shared" ref="AJ38" si="30">SUM(AD38,AG38)</f>
        <v>2</v>
      </c>
      <c r="AK38" s="83" t="str">
        <f t="shared" ref="AK38" si="31">IF(AJ38&lt;3,"низкий",IF(AJ38&lt;5,"средний",IF(AJ38&gt;4,"высокий")))</f>
        <v>низкий</v>
      </c>
      <c r="AL38" s="85">
        <f t="shared" si="14"/>
        <v>0</v>
      </c>
      <c r="AM38" s="83" t="str">
        <f t="shared" si="15"/>
        <v>низкий</v>
      </c>
      <c r="AN38" s="85">
        <f t="shared" ref="AN38" si="32">SUM(AF38,AI38)</f>
        <v>0</v>
      </c>
      <c r="AO38" s="86" t="str">
        <f t="shared" ref="AO38" si="33">IF(AN38&lt;3,"низкий",IF(AN38&lt;5,"средний",IF(AN38&gt;4,"высокий")))</f>
        <v>низкий</v>
      </c>
    </row>
    <row r="39" spans="1:46" s="77" customFormat="1" ht="22.7" customHeight="1">
      <c r="A39" s="417">
        <v>26</v>
      </c>
      <c r="B39" s="448" t="str">
        <f>'реч. разв.'!B42</f>
        <v xml:space="preserve">Я. Николай </v>
      </c>
      <c r="C39" s="639">
        <v>1</v>
      </c>
      <c r="D39" s="672"/>
      <c r="E39" s="674"/>
      <c r="F39" s="639">
        <v>1</v>
      </c>
      <c r="G39" s="672"/>
      <c r="H39" s="674"/>
      <c r="I39" s="638">
        <v>1</v>
      </c>
      <c r="J39" s="672"/>
      <c r="K39" s="674"/>
      <c r="L39" s="85">
        <f t="shared" si="2"/>
        <v>3</v>
      </c>
      <c r="M39" s="83" t="str">
        <f t="shared" si="3"/>
        <v>низкий</v>
      </c>
      <c r="N39" s="103">
        <f t="shared" si="0"/>
        <v>0</v>
      </c>
      <c r="O39" s="104" t="str">
        <f t="shared" si="1"/>
        <v>низкий</v>
      </c>
      <c r="P39" s="85">
        <f t="shared" si="4"/>
        <v>0</v>
      </c>
      <c r="Q39" s="83" t="str">
        <f t="shared" si="5"/>
        <v>низкий</v>
      </c>
      <c r="R39" s="639">
        <v>1</v>
      </c>
      <c r="S39" s="672"/>
      <c r="T39" s="674"/>
      <c r="U39" s="638">
        <v>1</v>
      </c>
      <c r="V39" s="672"/>
      <c r="W39" s="674"/>
      <c r="X39" s="85">
        <f t="shared" si="22"/>
        <v>2</v>
      </c>
      <c r="Y39" s="83" t="str">
        <f t="shared" si="23"/>
        <v>низкий</v>
      </c>
      <c r="Z39" s="85">
        <f t="shared" si="8"/>
        <v>0</v>
      </c>
      <c r="AA39" s="83" t="str">
        <f t="shared" si="9"/>
        <v>низкий</v>
      </c>
      <c r="AB39" s="85">
        <f t="shared" si="24"/>
        <v>0</v>
      </c>
      <c r="AC39" s="86" t="str">
        <f t="shared" si="25"/>
        <v>низкий</v>
      </c>
      <c r="AD39" s="639">
        <v>1</v>
      </c>
      <c r="AE39" s="672"/>
      <c r="AF39" s="674"/>
      <c r="AG39" s="638">
        <v>1</v>
      </c>
      <c r="AH39" s="672"/>
      <c r="AI39" s="674"/>
      <c r="AJ39" s="85">
        <f t="shared" ref="AJ39:AJ40" si="34">SUM(AD39,AG39)</f>
        <v>2</v>
      </c>
      <c r="AK39" s="83" t="str">
        <f t="shared" ref="AK39:AK40" si="35">IF(AJ39&lt;3,"низкий",IF(AJ39&lt;5,"средний",IF(AJ39&gt;4,"высокий")))</f>
        <v>низкий</v>
      </c>
      <c r="AL39" s="85">
        <f t="shared" si="14"/>
        <v>0</v>
      </c>
      <c r="AM39" s="83" t="str">
        <f t="shared" si="15"/>
        <v>низкий</v>
      </c>
      <c r="AN39" s="85">
        <f t="shared" ref="AN39:AN40" si="36">SUM(AF39,AI39)</f>
        <v>0</v>
      </c>
      <c r="AO39" s="86" t="str">
        <f t="shared" ref="AO39:AO40" si="37">IF(AN39&lt;3,"низкий",IF(AN39&lt;5,"средний",IF(AN39&gt;4,"высокий")))</f>
        <v>низкий</v>
      </c>
    </row>
    <row r="40" spans="1:46" s="77" customFormat="1" ht="22.7" customHeight="1">
      <c r="A40" s="577">
        <v>27</v>
      </c>
      <c r="B40" s="448" t="str">
        <f>'реч. разв.'!B43</f>
        <v xml:space="preserve">Я. Василиса </v>
      </c>
      <c r="C40" s="637">
        <v>1</v>
      </c>
      <c r="D40" s="673"/>
      <c r="E40" s="675"/>
      <c r="F40" s="637">
        <v>1</v>
      </c>
      <c r="G40" s="673"/>
      <c r="H40" s="675"/>
      <c r="I40" s="636">
        <v>1</v>
      </c>
      <c r="J40" s="673"/>
      <c r="K40" s="675"/>
      <c r="L40" s="85">
        <f t="shared" si="2"/>
        <v>3</v>
      </c>
      <c r="M40" s="83" t="str">
        <f t="shared" si="3"/>
        <v>низкий</v>
      </c>
      <c r="N40" s="103">
        <f t="shared" si="0"/>
        <v>0</v>
      </c>
      <c r="O40" s="104" t="str">
        <f t="shared" si="1"/>
        <v>низкий</v>
      </c>
      <c r="P40" s="85">
        <f t="shared" si="4"/>
        <v>0</v>
      </c>
      <c r="Q40" s="83" t="str">
        <f t="shared" si="5"/>
        <v>низкий</v>
      </c>
      <c r="R40" s="637">
        <v>1</v>
      </c>
      <c r="S40" s="673"/>
      <c r="T40" s="675"/>
      <c r="U40" s="636">
        <v>1</v>
      </c>
      <c r="V40" s="673"/>
      <c r="W40" s="675"/>
      <c r="X40" s="85">
        <f t="shared" si="22"/>
        <v>2</v>
      </c>
      <c r="Y40" s="83" t="str">
        <f t="shared" si="23"/>
        <v>низкий</v>
      </c>
      <c r="Z40" s="85">
        <f t="shared" si="8"/>
        <v>0</v>
      </c>
      <c r="AA40" s="83" t="str">
        <f t="shared" si="9"/>
        <v>низкий</v>
      </c>
      <c r="AB40" s="85">
        <f t="shared" si="24"/>
        <v>0</v>
      </c>
      <c r="AC40" s="86" t="str">
        <f t="shared" si="25"/>
        <v>низкий</v>
      </c>
      <c r="AD40" s="637">
        <v>1</v>
      </c>
      <c r="AE40" s="673"/>
      <c r="AF40" s="675"/>
      <c r="AG40" s="636">
        <v>1</v>
      </c>
      <c r="AH40" s="673"/>
      <c r="AI40" s="675"/>
      <c r="AJ40" s="85">
        <f t="shared" si="34"/>
        <v>2</v>
      </c>
      <c r="AK40" s="83" t="str">
        <f t="shared" si="35"/>
        <v>низкий</v>
      </c>
      <c r="AL40" s="85">
        <f t="shared" si="14"/>
        <v>0</v>
      </c>
      <c r="AM40" s="83" t="str">
        <f t="shared" si="15"/>
        <v>низкий</v>
      </c>
      <c r="AN40" s="85">
        <f t="shared" si="36"/>
        <v>0</v>
      </c>
      <c r="AO40" s="86" t="str">
        <f t="shared" si="37"/>
        <v>низкий</v>
      </c>
    </row>
    <row r="41" spans="1:46" s="77" customFormat="1" ht="22.7" customHeight="1">
      <c r="A41" s="577">
        <v>28</v>
      </c>
      <c r="B41" s="448" t="str">
        <f>'реч. разв.'!B44</f>
        <v xml:space="preserve">К. Есения </v>
      </c>
      <c r="C41" s="637">
        <v>1</v>
      </c>
      <c r="D41" s="673"/>
      <c r="E41" s="675"/>
      <c r="F41" s="637">
        <v>2</v>
      </c>
      <c r="G41" s="673"/>
      <c r="H41" s="675"/>
      <c r="I41" s="636">
        <v>2</v>
      </c>
      <c r="J41" s="673"/>
      <c r="K41" s="675"/>
      <c r="L41" s="85">
        <f t="shared" si="2"/>
        <v>5</v>
      </c>
      <c r="M41" s="587" t="str">
        <f t="shared" si="3"/>
        <v>средний</v>
      </c>
      <c r="N41" s="103">
        <f t="shared" si="0"/>
        <v>0</v>
      </c>
      <c r="O41" s="104" t="str">
        <f t="shared" si="1"/>
        <v>низкий</v>
      </c>
      <c r="P41" s="85"/>
      <c r="Q41" s="86"/>
      <c r="R41" s="637">
        <v>1</v>
      </c>
      <c r="S41" s="673"/>
      <c r="T41" s="675"/>
      <c r="U41" s="636">
        <v>2</v>
      </c>
      <c r="V41" s="673"/>
      <c r="W41" s="675"/>
      <c r="X41" s="85">
        <f t="shared" si="22"/>
        <v>3</v>
      </c>
      <c r="Y41" s="588" t="str">
        <f t="shared" si="23"/>
        <v>средний</v>
      </c>
      <c r="Z41" s="85">
        <f t="shared" si="8"/>
        <v>0</v>
      </c>
      <c r="AA41" s="83" t="str">
        <f t="shared" si="9"/>
        <v>низкий</v>
      </c>
      <c r="AB41" s="85">
        <f t="shared" ref="AB41" si="38">SUM(T41,W41)</f>
        <v>0</v>
      </c>
      <c r="AC41" s="86" t="str">
        <f t="shared" ref="AC41" si="39">IF(AB41&lt;3,"низкий",IF(AB41&lt;5,"средний",IF(AB41&gt;4,"высокий")))</f>
        <v>низкий</v>
      </c>
      <c r="AD41" s="637">
        <v>2</v>
      </c>
      <c r="AE41" s="673"/>
      <c r="AF41" s="675"/>
      <c r="AG41" s="636">
        <v>1</v>
      </c>
      <c r="AH41" s="673"/>
      <c r="AI41" s="675"/>
      <c r="AJ41" s="85">
        <v>3</v>
      </c>
      <c r="AK41" s="83" t="s">
        <v>264</v>
      </c>
      <c r="AL41" s="85">
        <f t="shared" si="14"/>
        <v>0</v>
      </c>
      <c r="AM41" s="83" t="str">
        <f t="shared" si="15"/>
        <v>низкий</v>
      </c>
      <c r="AN41" s="85">
        <f t="shared" ref="AN41" si="40">SUM(AF41,AI41)</f>
        <v>0</v>
      </c>
      <c r="AO41" s="86" t="str">
        <f t="shared" ref="AO41" si="41">IF(AN41&lt;3,"низкий",IF(AN41&lt;5,"средний",IF(AN41&gt;4,"высокий")))</f>
        <v>низкий</v>
      </c>
    </row>
    <row r="42" spans="1:46" s="77" customFormat="1" ht="22.7" customHeight="1">
      <c r="A42" s="577">
        <v>29</v>
      </c>
      <c r="B42" s="448">
        <f>'реч. разв.'!B45</f>
        <v>0</v>
      </c>
      <c r="C42" s="637"/>
      <c r="D42" s="673"/>
      <c r="E42" s="675"/>
      <c r="F42" s="637"/>
      <c r="G42" s="673"/>
      <c r="H42" s="675"/>
      <c r="I42" s="636"/>
      <c r="J42" s="673"/>
      <c r="K42" s="675"/>
      <c r="L42" s="85"/>
      <c r="M42" s="587"/>
      <c r="N42" s="103">
        <f t="shared" si="0"/>
        <v>0</v>
      </c>
      <c r="O42" s="104" t="str">
        <f t="shared" si="1"/>
        <v>низкий</v>
      </c>
      <c r="P42" s="85"/>
      <c r="Q42" s="86"/>
      <c r="R42" s="637"/>
      <c r="S42" s="673"/>
      <c r="T42" s="675"/>
      <c r="U42" s="636"/>
      <c r="V42" s="673"/>
      <c r="W42" s="675"/>
      <c r="X42" s="85"/>
      <c r="Y42" s="588"/>
      <c r="Z42" s="85">
        <f t="shared" si="8"/>
        <v>0</v>
      </c>
      <c r="AA42" s="83" t="str">
        <f t="shared" si="9"/>
        <v>низкий</v>
      </c>
      <c r="AB42" s="522"/>
      <c r="AC42" s="523"/>
      <c r="AD42" s="637"/>
      <c r="AE42" s="673"/>
      <c r="AF42" s="675"/>
      <c r="AG42" s="636"/>
      <c r="AH42" s="673"/>
      <c r="AI42" s="675"/>
      <c r="AJ42" s="85"/>
      <c r="AK42" s="83"/>
      <c r="AL42" s="85">
        <f t="shared" si="14"/>
        <v>0</v>
      </c>
      <c r="AM42" s="83" t="str">
        <f t="shared" si="15"/>
        <v>низкий</v>
      </c>
      <c r="AN42" s="85"/>
      <c r="AO42" s="86"/>
    </row>
    <row r="43" spans="1:46" s="77" customFormat="1" ht="22.7" customHeight="1" thickBot="1">
      <c r="A43" s="525">
        <v>30</v>
      </c>
      <c r="B43" s="448">
        <f>'реч. разв.'!B46</f>
        <v>0</v>
      </c>
      <c r="C43" s="637"/>
      <c r="D43" s="673"/>
      <c r="E43" s="675"/>
      <c r="F43" s="637"/>
      <c r="G43" s="673"/>
      <c r="H43" s="675"/>
      <c r="I43" s="636"/>
      <c r="J43" s="673"/>
      <c r="K43" s="675"/>
      <c r="L43" s="522"/>
      <c r="M43" s="520"/>
      <c r="N43" s="103">
        <f t="shared" si="0"/>
        <v>0</v>
      </c>
      <c r="O43" s="104" t="str">
        <f t="shared" si="1"/>
        <v>низкий</v>
      </c>
      <c r="P43" s="579"/>
      <c r="Q43" s="586"/>
      <c r="R43" s="637"/>
      <c r="S43" s="673"/>
      <c r="T43" s="675"/>
      <c r="U43" s="636"/>
      <c r="V43" s="673"/>
      <c r="W43" s="675"/>
      <c r="X43" s="579"/>
      <c r="Y43" s="520"/>
      <c r="Z43" s="85">
        <f t="shared" si="8"/>
        <v>0</v>
      </c>
      <c r="AA43" s="83" t="str">
        <f t="shared" si="9"/>
        <v>низкий</v>
      </c>
      <c r="AB43" s="522"/>
      <c r="AC43" s="523"/>
      <c r="AD43" s="637"/>
      <c r="AE43" s="673"/>
      <c r="AF43" s="675"/>
      <c r="AG43" s="636"/>
      <c r="AH43" s="673"/>
      <c r="AI43" s="675"/>
      <c r="AJ43" s="522"/>
      <c r="AK43" s="520"/>
      <c r="AL43" s="85">
        <f t="shared" si="14"/>
        <v>0</v>
      </c>
      <c r="AM43" s="83" t="str">
        <f t="shared" si="15"/>
        <v>низкий</v>
      </c>
      <c r="AN43" s="522"/>
      <c r="AO43" s="523"/>
    </row>
    <row r="44" spans="1:46" s="77" customFormat="1" ht="22.7" customHeight="1" thickBot="1">
      <c r="A44" s="524"/>
      <c r="B44" s="526" t="s">
        <v>167</v>
      </c>
      <c r="C44" s="562">
        <f t="shared" ref="C44:H44" si="42">AVERAGE(C14:C43)</f>
        <v>1.1785714285714286</v>
      </c>
      <c r="D44" s="562" t="e">
        <f t="shared" si="42"/>
        <v>#DIV/0!</v>
      </c>
      <c r="E44" s="548" t="e">
        <f t="shared" si="42"/>
        <v>#DIV/0!</v>
      </c>
      <c r="F44" s="562">
        <f t="shared" si="42"/>
        <v>1.4642857142857142</v>
      </c>
      <c r="G44" s="562" t="e">
        <f t="shared" si="42"/>
        <v>#DIV/0!</v>
      </c>
      <c r="H44" s="548" t="e">
        <f t="shared" si="42"/>
        <v>#DIV/0!</v>
      </c>
      <c r="I44" s="562">
        <f t="shared" ref="I44:K44" si="43">AVERAGE(I14:I43)</f>
        <v>1.7857142857142858</v>
      </c>
      <c r="J44" s="562" t="e">
        <f t="shared" si="43"/>
        <v>#DIV/0!</v>
      </c>
      <c r="K44" s="548" t="e">
        <f t="shared" si="43"/>
        <v>#DIV/0!</v>
      </c>
      <c r="L44" s="558">
        <f t="shared" ref="L44" si="44">SUM(C44,F44)</f>
        <v>2.6428571428571428</v>
      </c>
      <c r="M44" s="556" t="str">
        <f t="shared" ref="M44" si="45">IF(L44&lt;3,"низкий",IF(L44&lt;5,"средний",IF(L44&gt;4,"высокий")))</f>
        <v>низкий</v>
      </c>
      <c r="N44" s="563" t="e">
        <f t="shared" ref="N44" si="46">SUM(E44,H44,K44)</f>
        <v>#DIV/0!</v>
      </c>
      <c r="O44" s="564" t="e">
        <f t="shared" si="1"/>
        <v>#DIV/0!</v>
      </c>
      <c r="P44" s="558" t="e">
        <f t="shared" ref="P44" si="47">SUM(E44,H44)</f>
        <v>#DIV/0!</v>
      </c>
      <c r="Q44" s="559" t="e">
        <f t="shared" ref="Q44" si="48">IF(P44&lt;3,"низкий",IF(P44&lt;5,"средний",IF(P44&gt;4,"высокий")))</f>
        <v>#DIV/0!</v>
      </c>
      <c r="R44" s="562">
        <f>AVERAGE(R14:R43)</f>
        <v>1.3214285714285714</v>
      </c>
      <c r="S44" s="562" t="e">
        <f>AVERAGE(S14:S43)</f>
        <v>#DIV/0!</v>
      </c>
      <c r="T44" s="548" t="e">
        <f>AVERAGE(T14:T43)</f>
        <v>#DIV/0!</v>
      </c>
      <c r="U44" s="562">
        <f t="shared" ref="U44:W44" si="49">AVERAGE(U14:U43)</f>
        <v>1.1428571428571428</v>
      </c>
      <c r="V44" s="562" t="e">
        <f t="shared" si="49"/>
        <v>#DIV/0!</v>
      </c>
      <c r="W44" s="548" t="e">
        <f t="shared" si="49"/>
        <v>#DIV/0!</v>
      </c>
      <c r="X44" s="558">
        <f t="shared" ref="X44" si="50">SUM(R44,U44)</f>
        <v>2.4642857142857144</v>
      </c>
      <c r="Y44" s="556" t="str">
        <f t="shared" ref="Y44" si="51">IF(X44&lt;3,"низкий",IF(X44&lt;5,"средний",IF(X44&gt;4,"высокий")))</f>
        <v>низкий</v>
      </c>
      <c r="Z44" s="558" t="e">
        <f t="shared" ref="Z44" si="52">SUM(T44,W44)</f>
        <v>#DIV/0!</v>
      </c>
      <c r="AA44" s="556" t="e">
        <f t="shared" si="9"/>
        <v>#DIV/0!</v>
      </c>
      <c r="AB44" s="558" t="e">
        <f t="shared" ref="AB44" si="53">SUM(T44,W44)</f>
        <v>#DIV/0!</v>
      </c>
      <c r="AC44" s="559" t="e">
        <f t="shared" ref="AC44" si="54">IF(AB44&lt;3,"низкий",IF(AB44&lt;5,"средний",IF(AB44&gt;4,"высокий")))</f>
        <v>#DIV/0!</v>
      </c>
      <c r="AD44" s="562">
        <f>AVERAGE(AD14:AD43)</f>
        <v>1.25</v>
      </c>
      <c r="AE44" s="562" t="e">
        <f>AVERAGE(AE14:AE43)</f>
        <v>#DIV/0!</v>
      </c>
      <c r="AF44" s="548" t="e">
        <f>AVERAGE(AF14:AF43)</f>
        <v>#DIV/0!</v>
      </c>
      <c r="AG44" s="562">
        <f t="shared" ref="AG44:AI44" si="55">AVERAGE(AG14:AG43)</f>
        <v>1.0357142857142858</v>
      </c>
      <c r="AH44" s="562" t="e">
        <f t="shared" si="55"/>
        <v>#DIV/0!</v>
      </c>
      <c r="AI44" s="548" t="e">
        <f t="shared" si="55"/>
        <v>#DIV/0!</v>
      </c>
      <c r="AJ44" s="558">
        <f t="shared" ref="AJ44" si="56">SUM(AD44,AG44)</f>
        <v>2.2857142857142856</v>
      </c>
      <c r="AK44" s="556" t="str">
        <f t="shared" ref="AK44" si="57">IF(AJ44&lt;3,"низкий",IF(AJ44&lt;5,"средний",IF(AJ44&gt;4,"высокий")))</f>
        <v>низкий</v>
      </c>
      <c r="AL44" s="558" t="e">
        <f t="shared" ref="AL44" si="58">SUM(AF44,AI44)</f>
        <v>#DIV/0!</v>
      </c>
      <c r="AM44" s="556" t="e">
        <f t="shared" si="15"/>
        <v>#DIV/0!</v>
      </c>
      <c r="AN44" s="558" t="e">
        <f t="shared" ref="AN44" si="59">SUM(AF44,AI44)</f>
        <v>#DIV/0!</v>
      </c>
      <c r="AO44" s="527" t="e">
        <f t="shared" ref="AO44" si="60">IF(AN44&lt;3,"низкий",IF(AN44&lt;5,"средний",IF(AN44&gt;4,"высокий")))</f>
        <v>#DIV/0!</v>
      </c>
    </row>
    <row r="45" spans="1:46" s="77" customFormat="1" ht="22.7" customHeight="1" thickBot="1">
      <c r="A45" s="970" t="s">
        <v>15</v>
      </c>
      <c r="B45" s="971"/>
      <c r="C45" s="534">
        <f t="shared" ref="C45:D45" si="61">COUNT(C14:C43)</f>
        <v>28</v>
      </c>
      <c r="D45" s="534">
        <f t="shared" si="61"/>
        <v>0</v>
      </c>
      <c r="E45" s="535">
        <f>COUNT(E14:E43)</f>
        <v>0</v>
      </c>
      <c r="F45" s="534">
        <f t="shared" ref="F45:G45" si="62">COUNT(F14:F43)</f>
        <v>28</v>
      </c>
      <c r="G45" s="534">
        <f t="shared" si="62"/>
        <v>0</v>
      </c>
      <c r="H45" s="535">
        <f>COUNT(H14:H43)</f>
        <v>0</v>
      </c>
      <c r="I45" s="534">
        <f>COUNT(I14:I43)</f>
        <v>28</v>
      </c>
      <c r="J45" s="534">
        <f>COUNT(J14:J43)</f>
        <v>0</v>
      </c>
      <c r="K45" s="535">
        <f>COUNT(K14:K43)</f>
        <v>0</v>
      </c>
      <c r="L45" s="922"/>
      <c r="M45" s="972"/>
      <c r="N45" s="661"/>
      <c r="O45" s="661"/>
      <c r="P45" s="922"/>
      <c r="Q45" s="923"/>
      <c r="R45" s="534">
        <f t="shared" ref="R45:S45" si="63">COUNT(R14:R43)</f>
        <v>28</v>
      </c>
      <c r="S45" s="534">
        <f t="shared" si="63"/>
        <v>0</v>
      </c>
      <c r="T45" s="535">
        <f>COUNT(T14:T43)</f>
        <v>0</v>
      </c>
      <c r="U45" s="534">
        <f>COUNT(U14:U43)</f>
        <v>28</v>
      </c>
      <c r="V45" s="534">
        <f>COUNT(V14:V43)</f>
        <v>0</v>
      </c>
      <c r="W45" s="535">
        <f>COUNT(W14:W43)</f>
        <v>0</v>
      </c>
      <c r="X45" s="922"/>
      <c r="Y45" s="972"/>
      <c r="Z45" s="661"/>
      <c r="AA45" s="661"/>
      <c r="AB45" s="922"/>
      <c r="AC45" s="923"/>
      <c r="AD45" s="534">
        <f t="shared" ref="AD45:AE45" si="64">COUNT(AD14:AD43)</f>
        <v>28</v>
      </c>
      <c r="AE45" s="534">
        <f t="shared" si="64"/>
        <v>0</v>
      </c>
      <c r="AF45" s="535">
        <f>COUNT(AF14:AF43)</f>
        <v>0</v>
      </c>
      <c r="AG45" s="534">
        <f>COUNT(AG14:AG43)</f>
        <v>28</v>
      </c>
      <c r="AH45" s="534">
        <f>COUNT(AH14:AH43)</f>
        <v>0</v>
      </c>
      <c r="AI45" s="535">
        <f>COUNT(AI14:AI43)</f>
        <v>0</v>
      </c>
      <c r="AJ45" s="922"/>
      <c r="AK45" s="972"/>
      <c r="AL45" s="661"/>
      <c r="AM45" s="661"/>
      <c r="AN45" s="922"/>
      <c r="AO45" s="923"/>
    </row>
    <row r="46" spans="1:46" ht="15" customHeight="1"/>
    <row r="48" spans="1:46" s="692" customFormat="1" ht="15.75" customHeight="1">
      <c r="A48" s="942" t="s">
        <v>214</v>
      </c>
      <c r="B48" s="943"/>
      <c r="C48" s="943"/>
      <c r="D48" s="943"/>
      <c r="E48" s="943"/>
      <c r="F48" s="943"/>
      <c r="G48" s="943"/>
      <c r="H48" s="944"/>
      <c r="I48" s="89"/>
      <c r="J48" s="1018" t="s">
        <v>216</v>
      </c>
      <c r="K48" s="1019"/>
      <c r="L48" s="1019"/>
      <c r="M48" s="1019"/>
      <c r="N48" s="1019"/>
      <c r="O48" s="1019"/>
      <c r="P48" s="1019"/>
      <c r="Q48" s="1019"/>
      <c r="R48" s="1020"/>
      <c r="T48" s="1018" t="s">
        <v>218</v>
      </c>
      <c r="U48" s="1019"/>
      <c r="V48" s="1019"/>
      <c r="W48" s="1019"/>
      <c r="X48" s="1019"/>
      <c r="Y48" s="1019"/>
      <c r="Z48" s="1019"/>
      <c r="AA48" s="1019"/>
      <c r="AB48" s="1020"/>
      <c r="AC48" s="699"/>
      <c r="AD48" s="942" t="s">
        <v>220</v>
      </c>
      <c r="AE48" s="943"/>
      <c r="AF48" s="943"/>
      <c r="AG48" s="943"/>
      <c r="AH48" s="943"/>
      <c r="AI48" s="943"/>
      <c r="AJ48" s="943"/>
      <c r="AK48" s="944"/>
      <c r="AM48" s="942" t="s">
        <v>221</v>
      </c>
      <c r="AN48" s="943"/>
      <c r="AO48" s="943"/>
      <c r="AP48" s="943"/>
      <c r="AQ48" s="943"/>
      <c r="AR48" s="943"/>
      <c r="AS48" s="943"/>
      <c r="AT48" s="944"/>
    </row>
    <row r="49" spans="1:46" s="692" customFormat="1" ht="15.75" customHeight="1">
      <c r="A49" s="91"/>
      <c r="B49" s="956" t="s">
        <v>41</v>
      </c>
      <c r="C49" s="948" t="s">
        <v>42</v>
      </c>
      <c r="D49" s="949"/>
      <c r="E49" s="952" t="s">
        <v>43</v>
      </c>
      <c r="F49" s="953"/>
      <c r="G49" s="948" t="s">
        <v>44</v>
      </c>
      <c r="H49" s="949"/>
      <c r="I49" s="92"/>
      <c r="J49" s="93"/>
      <c r="K49" s="948" t="s">
        <v>41</v>
      </c>
      <c r="L49" s="949"/>
      <c r="M49" s="948" t="s">
        <v>42</v>
      </c>
      <c r="N49" s="949"/>
      <c r="O49" s="952" t="s">
        <v>43</v>
      </c>
      <c r="P49" s="953"/>
      <c r="Q49" s="948" t="s">
        <v>44</v>
      </c>
      <c r="R49" s="949"/>
      <c r="T49" s="93"/>
      <c r="U49" s="948" t="s">
        <v>41</v>
      </c>
      <c r="V49" s="949"/>
      <c r="W49" s="948" t="s">
        <v>42</v>
      </c>
      <c r="X49" s="949"/>
      <c r="Y49" s="952" t="s">
        <v>43</v>
      </c>
      <c r="Z49" s="953"/>
      <c r="AA49" s="948" t="s">
        <v>44</v>
      </c>
      <c r="AB49" s="949"/>
      <c r="AC49" s="681"/>
      <c r="AD49" s="91"/>
      <c r="AE49" s="956" t="s">
        <v>41</v>
      </c>
      <c r="AF49" s="948" t="s">
        <v>42</v>
      </c>
      <c r="AG49" s="949"/>
      <c r="AH49" s="952" t="s">
        <v>43</v>
      </c>
      <c r="AI49" s="953"/>
      <c r="AJ49" s="948" t="s">
        <v>44</v>
      </c>
      <c r="AK49" s="949"/>
      <c r="AM49" s="91"/>
      <c r="AN49" s="956" t="s">
        <v>41</v>
      </c>
      <c r="AO49" s="948" t="s">
        <v>42</v>
      </c>
      <c r="AP49" s="949"/>
      <c r="AQ49" s="952" t="s">
        <v>43</v>
      </c>
      <c r="AR49" s="953"/>
      <c r="AS49" s="948" t="s">
        <v>44</v>
      </c>
      <c r="AT49" s="949"/>
    </row>
    <row r="50" spans="1:46" s="692" customFormat="1" ht="18.75">
      <c r="A50" s="91"/>
      <c r="B50" s="957"/>
      <c r="C50" s="950"/>
      <c r="D50" s="951"/>
      <c r="E50" s="954"/>
      <c r="F50" s="955"/>
      <c r="G50" s="950"/>
      <c r="H50" s="951"/>
      <c r="I50" s="92"/>
      <c r="J50" s="93"/>
      <c r="K50" s="950"/>
      <c r="L50" s="951"/>
      <c r="M50" s="950"/>
      <c r="N50" s="951"/>
      <c r="O50" s="954"/>
      <c r="P50" s="955"/>
      <c r="Q50" s="950"/>
      <c r="R50" s="951"/>
      <c r="T50" s="93"/>
      <c r="U50" s="950"/>
      <c r="V50" s="951"/>
      <c r="W50" s="950"/>
      <c r="X50" s="951"/>
      <c r="Y50" s="954"/>
      <c r="Z50" s="955"/>
      <c r="AA50" s="950"/>
      <c r="AB50" s="951"/>
      <c r="AC50" s="681"/>
      <c r="AD50" s="91"/>
      <c r="AE50" s="957"/>
      <c r="AF50" s="950"/>
      <c r="AG50" s="951"/>
      <c r="AH50" s="954"/>
      <c r="AI50" s="955"/>
      <c r="AJ50" s="950"/>
      <c r="AK50" s="951"/>
      <c r="AM50" s="91"/>
      <c r="AN50" s="957"/>
      <c r="AO50" s="950"/>
      <c r="AP50" s="951"/>
      <c r="AQ50" s="954"/>
      <c r="AR50" s="955"/>
      <c r="AS50" s="950"/>
      <c r="AT50" s="951"/>
    </row>
    <row r="51" spans="1:46" s="692" customFormat="1" ht="18.75">
      <c r="A51" s="91" t="s">
        <v>9</v>
      </c>
      <c r="B51" s="94">
        <f>AVERAGE(C45,F45)</f>
        <v>28</v>
      </c>
      <c r="C51" s="962">
        <f>COUNTIF(M14:M43,"высокий")</f>
        <v>0</v>
      </c>
      <c r="D51" s="963"/>
      <c r="E51" s="962">
        <f>COUNTIF(M14:M43,"средний")</f>
        <v>12</v>
      </c>
      <c r="F51" s="963"/>
      <c r="G51" s="962">
        <f>COUNTIF(M14:M43,"низкий")</f>
        <v>16</v>
      </c>
      <c r="H51" s="963"/>
      <c r="I51" s="92"/>
      <c r="J51" s="91" t="s">
        <v>9</v>
      </c>
      <c r="K51" s="962">
        <f>AVERAGE(D45,G45,J45)</f>
        <v>0</v>
      </c>
      <c r="L51" s="963"/>
      <c r="M51" s="964">
        <f>COUNTIF(O14:O43,"высокий")</f>
        <v>0</v>
      </c>
      <c r="N51" s="965"/>
      <c r="O51" s="960">
        <f>COUNTIF(O14:O43,"средний")</f>
        <v>0</v>
      </c>
      <c r="P51" s="961"/>
      <c r="Q51" s="960">
        <f>COUNTIF(O14:O43,"низкий")</f>
        <v>30</v>
      </c>
      <c r="R51" s="961"/>
      <c r="T51" s="91" t="s">
        <v>9</v>
      </c>
      <c r="U51" s="962">
        <f>AVERAGE(E45,H45)</f>
        <v>0</v>
      </c>
      <c r="V51" s="963"/>
      <c r="W51" s="964">
        <f>COUNTIF(Q14:Q43,"высокий")</f>
        <v>0</v>
      </c>
      <c r="X51" s="965"/>
      <c r="Y51" s="960">
        <f>COUNTIF(Q14:Q43,"средний")</f>
        <v>0</v>
      </c>
      <c r="Z51" s="961"/>
      <c r="AA51" s="960">
        <f>COUNTIF(Q14:Q43,"низкий")</f>
        <v>27</v>
      </c>
      <c r="AB51" s="961"/>
      <c r="AC51" s="682"/>
      <c r="AD51" s="91" t="s">
        <v>9</v>
      </c>
      <c r="AE51" s="94">
        <f>AVERAGE(AD45,AG45)</f>
        <v>28</v>
      </c>
      <c r="AF51" s="962">
        <f>COUNTIF(AK14:AK43,"высокий")</f>
        <v>0</v>
      </c>
      <c r="AG51" s="963"/>
      <c r="AH51" s="962">
        <f>COUNTIF(AK14:AK43,"средний")</f>
        <v>7</v>
      </c>
      <c r="AI51" s="963"/>
      <c r="AJ51" s="962">
        <f>COUNTIF(AK14:AK43,"низкий")</f>
        <v>21</v>
      </c>
      <c r="AK51" s="963"/>
      <c r="AM51" s="91" t="s">
        <v>9</v>
      </c>
      <c r="AN51" s="94">
        <f>AVERAGE(AE45,AH45)</f>
        <v>0</v>
      </c>
      <c r="AO51" s="962">
        <f>COUNTIF(AM14:AM43,"высокий")</f>
        <v>0</v>
      </c>
      <c r="AP51" s="963"/>
      <c r="AQ51" s="962">
        <f>COUNTIF(AM14:AM43,"средний")</f>
        <v>0</v>
      </c>
      <c r="AR51" s="963"/>
      <c r="AS51" s="962">
        <f>COUNTIF(AM14:AM43,"низкий")</f>
        <v>30</v>
      </c>
      <c r="AT51" s="963"/>
    </row>
    <row r="52" spans="1:46" s="692" customFormat="1" ht="18.75">
      <c r="A52" s="91" t="s">
        <v>10</v>
      </c>
      <c r="B52" s="91"/>
      <c r="C52" s="958">
        <f>(C51*100%)/B51</f>
        <v>0</v>
      </c>
      <c r="D52" s="959"/>
      <c r="E52" s="958">
        <f>(E51*100%)/B51</f>
        <v>0.42857142857142855</v>
      </c>
      <c r="F52" s="959"/>
      <c r="G52" s="958">
        <f>(G51*100%)/B51</f>
        <v>0.5714285714285714</v>
      </c>
      <c r="H52" s="959"/>
      <c r="I52" s="92"/>
      <c r="J52" s="91" t="s">
        <v>10</v>
      </c>
      <c r="K52" s="656"/>
      <c r="L52" s="657"/>
      <c r="M52" s="966" t="e">
        <f>(M51*100%)/K51</f>
        <v>#DIV/0!</v>
      </c>
      <c r="N52" s="967"/>
      <c r="O52" s="966" t="e">
        <f>(O51*100%)/K51</f>
        <v>#DIV/0!</v>
      </c>
      <c r="P52" s="967"/>
      <c r="Q52" s="966" t="e">
        <f>(Q51*100%)/K51</f>
        <v>#DIV/0!</v>
      </c>
      <c r="R52" s="967"/>
      <c r="T52" s="91" t="s">
        <v>10</v>
      </c>
      <c r="U52" s="656"/>
      <c r="V52" s="657"/>
      <c r="W52" s="966" t="e">
        <f>(W51*100%)/U51</f>
        <v>#DIV/0!</v>
      </c>
      <c r="X52" s="967"/>
      <c r="Y52" s="966" t="e">
        <f>(Y51*100%)/U51</f>
        <v>#DIV/0!</v>
      </c>
      <c r="Z52" s="967"/>
      <c r="AA52" s="966" t="e">
        <f>(AA51*100%)/U51</f>
        <v>#DIV/0!</v>
      </c>
      <c r="AB52" s="967"/>
      <c r="AC52" s="698"/>
      <c r="AD52" s="91" t="s">
        <v>10</v>
      </c>
      <c r="AE52" s="91"/>
      <c r="AF52" s="958">
        <f>(AF51*100%)/AE51</f>
        <v>0</v>
      </c>
      <c r="AG52" s="959"/>
      <c r="AH52" s="958">
        <f>(AH51*100%)/AE51</f>
        <v>0.25</v>
      </c>
      <c r="AI52" s="959"/>
      <c r="AJ52" s="958">
        <f>(AJ51*100%)/AE51</f>
        <v>0.75</v>
      </c>
      <c r="AK52" s="959"/>
      <c r="AM52" s="91" t="s">
        <v>10</v>
      </c>
      <c r="AN52" s="91"/>
      <c r="AO52" s="958" t="e">
        <f>(AO51*100%)/AN51</f>
        <v>#DIV/0!</v>
      </c>
      <c r="AP52" s="959"/>
      <c r="AQ52" s="958" t="e">
        <f>(AQ51*100%)/AN51</f>
        <v>#DIV/0!</v>
      </c>
      <c r="AR52" s="959"/>
      <c r="AS52" s="958" t="e">
        <f>(AS51*100%)/AN51</f>
        <v>#DIV/0!</v>
      </c>
      <c r="AT52" s="959"/>
    </row>
    <row r="53" spans="1:46" s="5" customFormat="1"/>
    <row r="54" spans="1:46" s="5" customFormat="1"/>
    <row r="55" spans="1:46" s="692" customFormat="1" ht="15.75" customHeight="1">
      <c r="A55" s="942" t="s">
        <v>215</v>
      </c>
      <c r="B55" s="943"/>
      <c r="C55" s="943"/>
      <c r="D55" s="943"/>
      <c r="E55" s="943"/>
      <c r="F55" s="943"/>
      <c r="G55" s="943"/>
      <c r="H55" s="944"/>
      <c r="I55" s="89"/>
      <c r="J55" s="1018" t="s">
        <v>217</v>
      </c>
      <c r="K55" s="1019"/>
      <c r="L55" s="1019"/>
      <c r="M55" s="1019"/>
      <c r="N55" s="1019"/>
      <c r="O55" s="1019"/>
      <c r="P55" s="1019"/>
      <c r="Q55" s="1019"/>
      <c r="R55" s="1020"/>
      <c r="T55" s="1018" t="s">
        <v>219</v>
      </c>
      <c r="U55" s="1019"/>
      <c r="V55" s="1019"/>
      <c r="W55" s="1019"/>
      <c r="X55" s="1019"/>
      <c r="Y55" s="1019"/>
      <c r="Z55" s="1019"/>
      <c r="AA55" s="1019"/>
      <c r="AB55" s="1020"/>
      <c r="AC55" s="699"/>
      <c r="AD55" s="942" t="s">
        <v>222</v>
      </c>
      <c r="AE55" s="943"/>
      <c r="AF55" s="943"/>
      <c r="AG55" s="943"/>
      <c r="AH55" s="943"/>
      <c r="AI55" s="943"/>
      <c r="AJ55" s="943"/>
      <c r="AK55" s="944"/>
    </row>
    <row r="56" spans="1:46" s="692" customFormat="1" ht="15.75" customHeight="1">
      <c r="A56" s="91"/>
      <c r="B56" s="956" t="s">
        <v>41</v>
      </c>
      <c r="C56" s="948" t="s">
        <v>42</v>
      </c>
      <c r="D56" s="949"/>
      <c r="E56" s="952" t="s">
        <v>43</v>
      </c>
      <c r="F56" s="953"/>
      <c r="G56" s="948" t="s">
        <v>44</v>
      </c>
      <c r="H56" s="949"/>
      <c r="I56" s="92"/>
      <c r="J56" s="93"/>
      <c r="K56" s="948" t="s">
        <v>41</v>
      </c>
      <c r="L56" s="949"/>
      <c r="M56" s="948" t="s">
        <v>42</v>
      </c>
      <c r="N56" s="949"/>
      <c r="O56" s="952" t="s">
        <v>43</v>
      </c>
      <c r="P56" s="953"/>
      <c r="Q56" s="948" t="s">
        <v>44</v>
      </c>
      <c r="R56" s="949"/>
      <c r="T56" s="93"/>
      <c r="U56" s="948" t="s">
        <v>41</v>
      </c>
      <c r="V56" s="949"/>
      <c r="W56" s="948" t="s">
        <v>42</v>
      </c>
      <c r="X56" s="949"/>
      <c r="Y56" s="952" t="s">
        <v>43</v>
      </c>
      <c r="Z56" s="953"/>
      <c r="AA56" s="948" t="s">
        <v>44</v>
      </c>
      <c r="AB56" s="949"/>
      <c r="AC56" s="681"/>
      <c r="AD56" s="91"/>
      <c r="AE56" s="956" t="s">
        <v>41</v>
      </c>
      <c r="AF56" s="948" t="s">
        <v>42</v>
      </c>
      <c r="AG56" s="949"/>
      <c r="AH56" s="952" t="s">
        <v>43</v>
      </c>
      <c r="AI56" s="953"/>
      <c r="AJ56" s="948" t="s">
        <v>44</v>
      </c>
      <c r="AK56" s="949"/>
    </row>
    <row r="57" spans="1:46" s="692" customFormat="1" ht="18.75">
      <c r="A57" s="91"/>
      <c r="B57" s="957"/>
      <c r="C57" s="950"/>
      <c r="D57" s="951"/>
      <c r="E57" s="954"/>
      <c r="F57" s="955"/>
      <c r="G57" s="950"/>
      <c r="H57" s="951"/>
      <c r="I57" s="92"/>
      <c r="J57" s="93"/>
      <c r="K57" s="950"/>
      <c r="L57" s="951"/>
      <c r="M57" s="950"/>
      <c r="N57" s="951"/>
      <c r="O57" s="954"/>
      <c r="P57" s="955"/>
      <c r="Q57" s="950"/>
      <c r="R57" s="951"/>
      <c r="T57" s="93"/>
      <c r="U57" s="950"/>
      <c r="V57" s="951"/>
      <c r="W57" s="950"/>
      <c r="X57" s="951"/>
      <c r="Y57" s="954"/>
      <c r="Z57" s="955"/>
      <c r="AA57" s="950"/>
      <c r="AB57" s="951"/>
      <c r="AC57" s="681"/>
      <c r="AD57" s="91"/>
      <c r="AE57" s="957"/>
      <c r="AF57" s="950"/>
      <c r="AG57" s="951"/>
      <c r="AH57" s="954"/>
      <c r="AI57" s="955"/>
      <c r="AJ57" s="950"/>
      <c r="AK57" s="951"/>
    </row>
    <row r="58" spans="1:46" s="692" customFormat="1" ht="18.75">
      <c r="A58" s="91" t="s">
        <v>9</v>
      </c>
      <c r="B58" s="94">
        <f>AVERAGE(R45,U45)</f>
        <v>28</v>
      </c>
      <c r="C58" s="962">
        <f>COUNTIF(Y14:Y45,"высокий")</f>
        <v>0</v>
      </c>
      <c r="D58" s="963"/>
      <c r="E58" s="962">
        <f>COUNTIF(Y14:Y43,"средний")</f>
        <v>10</v>
      </c>
      <c r="F58" s="963"/>
      <c r="G58" s="962">
        <f>COUNTIF(Y14:Y43,"низкий")</f>
        <v>18</v>
      </c>
      <c r="H58" s="963"/>
      <c r="I58" s="92"/>
      <c r="J58" s="91" t="s">
        <v>9</v>
      </c>
      <c r="K58" s="962">
        <f>AVERAGE(S45,V45)</f>
        <v>0</v>
      </c>
      <c r="L58" s="963"/>
      <c r="M58" s="964">
        <f>COUNTIF(AA14:AA43,"высокий")</f>
        <v>0</v>
      </c>
      <c r="N58" s="965"/>
      <c r="O58" s="960">
        <f>COUNTIF(AA14:AA43,"средний")</f>
        <v>0</v>
      </c>
      <c r="P58" s="961"/>
      <c r="Q58" s="960">
        <f>COUNTIF(AA14:AA43,"низкий")</f>
        <v>30</v>
      </c>
      <c r="R58" s="961"/>
      <c r="T58" s="91" t="s">
        <v>9</v>
      </c>
      <c r="U58" s="962">
        <f>AVERAGE(T45,W45)</f>
        <v>0</v>
      </c>
      <c r="V58" s="963"/>
      <c r="W58" s="964">
        <f>COUNTIF(AC14:AC43,"высокий")</f>
        <v>0</v>
      </c>
      <c r="X58" s="965"/>
      <c r="Y58" s="960">
        <f>COUNTIF(AC14:AC43,"средний")</f>
        <v>0</v>
      </c>
      <c r="Z58" s="961"/>
      <c r="AA58" s="960">
        <f>COUNTIF(AC14:AC43,"низкий")</f>
        <v>28</v>
      </c>
      <c r="AB58" s="961"/>
      <c r="AC58" s="682"/>
      <c r="AD58" s="91" t="s">
        <v>9</v>
      </c>
      <c r="AE58" s="94">
        <f>AVERAGE(AF45,AI45)</f>
        <v>0</v>
      </c>
      <c r="AF58" s="962">
        <f>COUNTIF(AO14:AO43,"высокий")</f>
        <v>0</v>
      </c>
      <c r="AG58" s="963"/>
      <c r="AH58" s="962">
        <f>COUNTIF(AO14:AO43,"средний")</f>
        <v>0</v>
      </c>
      <c r="AI58" s="963"/>
      <c r="AJ58" s="962">
        <f>COUNTIF(AO14:AO43,"низкий")</f>
        <v>28</v>
      </c>
      <c r="AK58" s="963"/>
    </row>
    <row r="59" spans="1:46" s="692" customFormat="1" ht="18.75">
      <c r="A59" s="91" t="s">
        <v>10</v>
      </c>
      <c r="B59" s="91"/>
      <c r="C59" s="958">
        <f>(C58*100%)/B58</f>
        <v>0</v>
      </c>
      <c r="D59" s="959"/>
      <c r="E59" s="958">
        <f>(E58*100%)/B58</f>
        <v>0.35714285714285715</v>
      </c>
      <c r="F59" s="959"/>
      <c r="G59" s="958">
        <f>(G58*100%)/B58</f>
        <v>0.6428571428571429</v>
      </c>
      <c r="H59" s="959"/>
      <c r="I59" s="92"/>
      <c r="J59" s="91" t="s">
        <v>10</v>
      </c>
      <c r="K59" s="656"/>
      <c r="L59" s="657"/>
      <c r="M59" s="966" t="e">
        <f>(M58*100%)/K58</f>
        <v>#DIV/0!</v>
      </c>
      <c r="N59" s="967"/>
      <c r="O59" s="966" t="e">
        <f>(O58*100%)/K58</f>
        <v>#DIV/0!</v>
      </c>
      <c r="P59" s="967"/>
      <c r="Q59" s="966" t="e">
        <f>(Q58*100%)/K58</f>
        <v>#DIV/0!</v>
      </c>
      <c r="R59" s="967"/>
      <c r="T59" s="91" t="s">
        <v>10</v>
      </c>
      <c r="U59" s="656"/>
      <c r="V59" s="657"/>
      <c r="W59" s="966" t="e">
        <f>(W58*100%)/U58</f>
        <v>#DIV/0!</v>
      </c>
      <c r="X59" s="967"/>
      <c r="Y59" s="966" t="e">
        <f>(Y58*100%)/U58</f>
        <v>#DIV/0!</v>
      </c>
      <c r="Z59" s="967"/>
      <c r="AA59" s="966" t="e">
        <f>(AA58*100%)/U58</f>
        <v>#DIV/0!</v>
      </c>
      <c r="AB59" s="967"/>
      <c r="AC59" s="698"/>
      <c r="AD59" s="91" t="s">
        <v>10</v>
      </c>
      <c r="AE59" s="91"/>
      <c r="AF59" s="958" t="e">
        <f>(AF58*100%)/AE58</f>
        <v>#DIV/0!</v>
      </c>
      <c r="AG59" s="959"/>
      <c r="AH59" s="958" t="e">
        <f>(AH58*100%)/AE58</f>
        <v>#DIV/0!</v>
      </c>
      <c r="AI59" s="959"/>
      <c r="AJ59" s="958" t="e">
        <f>(AJ58*100%)/AE58</f>
        <v>#DIV/0!</v>
      </c>
      <c r="AK59" s="959"/>
    </row>
  </sheetData>
  <sheetProtection selectLockedCells="1" selectUnlockedCells="1"/>
  <protectedRanges>
    <protectedRange sqref="C8:D8 E7:J8" name="Диапазон1_1_2"/>
  </protectedRanges>
  <mergeCells count="138">
    <mergeCell ref="K58:L58"/>
    <mergeCell ref="C56:D57"/>
    <mergeCell ref="E56:F57"/>
    <mergeCell ref="G56:H57"/>
    <mergeCell ref="W56:X57"/>
    <mergeCell ref="AF49:AG50"/>
    <mergeCell ref="AF51:AG51"/>
    <mergeCell ref="AF52:AG52"/>
    <mergeCell ref="AF56:AG57"/>
    <mergeCell ref="AF58:AG58"/>
    <mergeCell ref="J55:R55"/>
    <mergeCell ref="Y56:Z57"/>
    <mergeCell ref="AA56:AB57"/>
    <mergeCell ref="U58:V58"/>
    <mergeCell ref="U56:V57"/>
    <mergeCell ref="U49:V50"/>
    <mergeCell ref="W51:X51"/>
    <mergeCell ref="W52:X52"/>
    <mergeCell ref="Y51:Z51"/>
    <mergeCell ref="Y52:Z52"/>
    <mergeCell ref="AA51:AB51"/>
    <mergeCell ref="AA52:AB52"/>
    <mergeCell ref="M58:N58"/>
    <mergeCell ref="G58:H58"/>
    <mergeCell ref="B56:B57"/>
    <mergeCell ref="B1:AJ1"/>
    <mergeCell ref="B2:AJ2"/>
    <mergeCell ref="B3:AJ3"/>
    <mergeCell ref="B4:AJ4"/>
    <mergeCell ref="C12:E12"/>
    <mergeCell ref="F12:H12"/>
    <mergeCell ref="Q56:R57"/>
    <mergeCell ref="O56:P57"/>
    <mergeCell ref="M56:N57"/>
    <mergeCell ref="K56:L57"/>
    <mergeCell ref="AD11:AO11"/>
    <mergeCell ref="AN12:AO13"/>
    <mergeCell ref="AJ12:AK13"/>
    <mergeCell ref="AN45:AO45"/>
    <mergeCell ref="X45:Y45"/>
    <mergeCell ref="AB45:AC45"/>
    <mergeCell ref="AD12:AF12"/>
    <mergeCell ref="AG12:AI12"/>
    <mergeCell ref="AJ45:AK45"/>
    <mergeCell ref="R11:AC11"/>
    <mergeCell ref="R12:T12"/>
    <mergeCell ref="U12:W12"/>
    <mergeCell ref="X12:Y13"/>
    <mergeCell ref="AB12:AC13"/>
    <mergeCell ref="AL12:AM13"/>
    <mergeCell ref="A6:B6"/>
    <mergeCell ref="C8:I8"/>
    <mergeCell ref="A9:AB9"/>
    <mergeCell ref="C7:Q7"/>
    <mergeCell ref="L12:M13"/>
    <mergeCell ref="P12:Q13"/>
    <mergeCell ref="L45:M45"/>
    <mergeCell ref="P45:Q45"/>
    <mergeCell ref="A45:B45"/>
    <mergeCell ref="N12:O13"/>
    <mergeCell ref="Z12:AA13"/>
    <mergeCell ref="I12:K12"/>
    <mergeCell ref="C11:Q11"/>
    <mergeCell ref="C6:Q6"/>
    <mergeCell ref="J48:R48"/>
    <mergeCell ref="A55:H55"/>
    <mergeCell ref="A48:H48"/>
    <mergeCell ref="T55:AB55"/>
    <mergeCell ref="T48:AB48"/>
    <mergeCell ref="K49:L50"/>
    <mergeCell ref="M49:N50"/>
    <mergeCell ref="O49:P50"/>
    <mergeCell ref="Q49:R50"/>
    <mergeCell ref="G49:H50"/>
    <mergeCell ref="E49:F50"/>
    <mergeCell ref="C49:D50"/>
    <mergeCell ref="B49:B50"/>
    <mergeCell ref="Q51:R51"/>
    <mergeCell ref="Q52:R52"/>
    <mergeCell ref="O51:P51"/>
    <mergeCell ref="O52:P52"/>
    <mergeCell ref="M51:N51"/>
    <mergeCell ref="M52:N52"/>
    <mergeCell ref="K51:L51"/>
    <mergeCell ref="AA49:AB50"/>
    <mergeCell ref="Y49:Z50"/>
    <mergeCell ref="W49:X50"/>
    <mergeCell ref="U51:V51"/>
    <mergeCell ref="AD48:AK48"/>
    <mergeCell ref="AS49:AT50"/>
    <mergeCell ref="AQ49:AR50"/>
    <mergeCell ref="AO49:AP50"/>
    <mergeCell ref="AN49:AN50"/>
    <mergeCell ref="AE56:AE57"/>
    <mergeCell ref="AH56:AI57"/>
    <mergeCell ref="AJ56:AK57"/>
    <mergeCell ref="AJ49:AK50"/>
    <mergeCell ref="AH49:AI50"/>
    <mergeCell ref="AE49:AE50"/>
    <mergeCell ref="AM48:AT48"/>
    <mergeCell ref="AJ51:AK51"/>
    <mergeCell ref="AJ52:AK52"/>
    <mergeCell ref="AH51:AI51"/>
    <mergeCell ref="AH52:AI52"/>
    <mergeCell ref="M59:N59"/>
    <mergeCell ref="O58:P58"/>
    <mergeCell ref="O59:P59"/>
    <mergeCell ref="Q58:R58"/>
    <mergeCell ref="Q59:R59"/>
    <mergeCell ref="AA58:AB58"/>
    <mergeCell ref="AA59:AB59"/>
    <mergeCell ref="Y58:Z58"/>
    <mergeCell ref="Y59:Z59"/>
    <mergeCell ref="W58:X58"/>
    <mergeCell ref="W59:X59"/>
    <mergeCell ref="AH58:AI58"/>
    <mergeCell ref="AH59:AI59"/>
    <mergeCell ref="AJ58:AK58"/>
    <mergeCell ref="AJ59:AK59"/>
    <mergeCell ref="AS51:AT51"/>
    <mergeCell ref="AS52:AT52"/>
    <mergeCell ref="AQ51:AR51"/>
    <mergeCell ref="AQ52:AR52"/>
    <mergeCell ref="AO51:AP51"/>
    <mergeCell ref="AO52:AP52"/>
    <mergeCell ref="AD55:AK55"/>
    <mergeCell ref="AF59:AG59"/>
    <mergeCell ref="G59:H59"/>
    <mergeCell ref="E58:F58"/>
    <mergeCell ref="E59:F59"/>
    <mergeCell ref="C58:D58"/>
    <mergeCell ref="C59:D59"/>
    <mergeCell ref="C51:D51"/>
    <mergeCell ref="C52:D52"/>
    <mergeCell ref="E51:F51"/>
    <mergeCell ref="E52:F52"/>
    <mergeCell ref="G51:H51"/>
    <mergeCell ref="G52:H52"/>
  </mergeCells>
  <phoneticPr fontId="0" type="noConversion"/>
  <printOptions horizontalCentered="1" verticalCentered="1"/>
  <pageMargins left="0.55118110236220474" right="0.55118110236220474" top="0.78740157480314965" bottom="0.59055118110236227" header="0" footer="0"/>
  <pageSetup paperSize="9" scale="24" fitToHeight="30" orientation="landscape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4"/>
  <sheetViews>
    <sheetView view="pageBreakPreview" topLeftCell="A19" zoomScale="62" zoomScaleSheetLayoutView="62" workbookViewId="0">
      <selection activeCell="D43" sqref="D43"/>
    </sheetView>
  </sheetViews>
  <sheetFormatPr defaultRowHeight="12.75"/>
  <cols>
    <col min="1" max="1" width="9" customWidth="1"/>
    <col min="2" max="2" width="27.7109375" customWidth="1"/>
    <col min="3" max="12" width="11.7109375" customWidth="1"/>
    <col min="13" max="15" width="17.140625" customWidth="1"/>
    <col min="16" max="23" width="15.7109375" customWidth="1"/>
    <col min="24" max="24" width="16.7109375" customWidth="1"/>
    <col min="25" max="25" width="18.140625" customWidth="1"/>
    <col min="26" max="26" width="17.85546875" customWidth="1"/>
    <col min="27" max="27" width="18.85546875" customWidth="1"/>
    <col min="28" max="28" width="16" customWidth="1"/>
    <col min="29" max="29" width="16.7109375" customWidth="1"/>
    <col min="30" max="30" width="11.7109375" customWidth="1"/>
    <col min="31" max="31" width="15" customWidth="1"/>
    <col min="32" max="32" width="11.7109375" customWidth="1"/>
    <col min="33" max="33" width="14.5703125" customWidth="1"/>
    <col min="34" max="34" width="11.7109375" customWidth="1"/>
    <col min="35" max="35" width="14.5703125" customWidth="1"/>
    <col min="36" max="36" width="11.7109375" customWidth="1"/>
    <col min="37" max="37" width="15.42578125" customWidth="1"/>
    <col min="38" max="38" width="6.28515625" customWidth="1"/>
  </cols>
  <sheetData>
    <row r="1" spans="1:35" s="77" customFormat="1" ht="23.25">
      <c r="A1" s="904" t="s">
        <v>47</v>
      </c>
      <c r="B1" s="904"/>
      <c r="C1" s="904"/>
      <c r="D1" s="904"/>
      <c r="E1" s="904"/>
      <c r="F1" s="904"/>
      <c r="G1" s="904"/>
      <c r="H1" s="904"/>
      <c r="I1" s="904"/>
      <c r="J1" s="904"/>
      <c r="K1" s="904"/>
      <c r="L1" s="904"/>
      <c r="M1" s="904"/>
      <c r="N1" s="904"/>
      <c r="O1" s="904"/>
      <c r="P1" s="904"/>
      <c r="Q1" s="904"/>
      <c r="R1" s="904"/>
      <c r="S1" s="904"/>
      <c r="T1" s="904"/>
      <c r="U1" s="904"/>
      <c r="V1" s="904"/>
      <c r="W1" s="904"/>
      <c r="X1" s="904"/>
      <c r="Y1" s="904"/>
      <c r="Z1" s="904"/>
      <c r="AA1" s="904"/>
      <c r="AB1" s="904"/>
      <c r="AC1" s="904"/>
      <c r="AD1" s="904"/>
      <c r="AE1" s="904"/>
      <c r="AF1" s="904"/>
      <c r="AG1" s="904"/>
      <c r="AH1" s="904"/>
      <c r="AI1" s="904"/>
    </row>
    <row r="2" spans="1:35" s="77" customFormat="1" ht="23.25">
      <c r="A2" s="905" t="s">
        <v>0</v>
      </c>
      <c r="B2" s="905"/>
      <c r="C2" s="905"/>
      <c r="D2" s="905"/>
      <c r="E2" s="905"/>
      <c r="F2" s="905"/>
      <c r="G2" s="905"/>
      <c r="H2" s="905"/>
      <c r="I2" s="905"/>
      <c r="J2" s="905"/>
      <c r="K2" s="905"/>
      <c r="L2" s="905"/>
      <c r="M2" s="905"/>
      <c r="N2" s="905"/>
      <c r="O2" s="905"/>
      <c r="P2" s="905"/>
      <c r="Q2" s="905"/>
      <c r="R2" s="905"/>
      <c r="S2" s="905"/>
      <c r="T2" s="905"/>
      <c r="U2" s="905"/>
      <c r="V2" s="905"/>
      <c r="W2" s="905"/>
      <c r="X2" s="905"/>
      <c r="Y2" s="905"/>
      <c r="Z2" s="905"/>
      <c r="AA2" s="905"/>
      <c r="AB2" s="905"/>
      <c r="AC2" s="905"/>
      <c r="AD2" s="905"/>
      <c r="AE2" s="905"/>
      <c r="AF2" s="905"/>
      <c r="AG2" s="905"/>
      <c r="AH2" s="905"/>
      <c r="AI2" s="905"/>
    </row>
    <row r="3" spans="1:35" s="77" customFormat="1" ht="17.25" customHeight="1">
      <c r="A3" s="905" t="s">
        <v>176</v>
      </c>
      <c r="B3" s="905"/>
      <c r="C3" s="905"/>
      <c r="D3" s="905"/>
      <c r="E3" s="905"/>
      <c r="F3" s="905"/>
      <c r="G3" s="905"/>
      <c r="H3" s="905"/>
      <c r="I3" s="905"/>
      <c r="J3" s="905"/>
      <c r="K3" s="905"/>
      <c r="L3" s="905"/>
      <c r="M3" s="905"/>
      <c r="N3" s="905"/>
      <c r="O3" s="905"/>
      <c r="P3" s="905"/>
      <c r="Q3" s="905"/>
      <c r="R3" s="905"/>
      <c r="S3" s="905"/>
      <c r="T3" s="905"/>
      <c r="U3" s="905"/>
      <c r="V3" s="905"/>
      <c r="W3" s="905"/>
      <c r="X3" s="905"/>
      <c r="Y3" s="905"/>
      <c r="Z3" s="905"/>
      <c r="AA3" s="905"/>
      <c r="AB3" s="905"/>
      <c r="AC3" s="905"/>
      <c r="AD3" s="905"/>
      <c r="AE3" s="905"/>
      <c r="AF3" s="905"/>
      <c r="AG3" s="905"/>
      <c r="AH3" s="905"/>
      <c r="AI3" s="905"/>
    </row>
    <row r="4" spans="1:35" s="77" customFormat="1" ht="23.25">
      <c r="A4" s="904" t="s">
        <v>177</v>
      </c>
      <c r="B4" s="904"/>
      <c r="C4" s="904"/>
      <c r="D4" s="904"/>
      <c r="E4" s="904"/>
      <c r="F4" s="904"/>
      <c r="G4" s="904"/>
      <c r="H4" s="904"/>
      <c r="I4" s="904"/>
      <c r="J4" s="904"/>
      <c r="K4" s="904"/>
      <c r="L4" s="904"/>
      <c r="M4" s="904"/>
      <c r="N4" s="904"/>
      <c r="O4" s="904"/>
      <c r="P4" s="904"/>
      <c r="Q4" s="904"/>
      <c r="R4" s="904"/>
      <c r="S4" s="904"/>
      <c r="T4" s="904"/>
      <c r="U4" s="904"/>
      <c r="V4" s="904"/>
      <c r="W4" s="904"/>
      <c r="X4" s="904"/>
      <c r="Y4" s="904"/>
      <c r="Z4" s="904"/>
      <c r="AA4" s="904"/>
      <c r="AB4" s="904"/>
      <c r="AC4" s="904"/>
      <c r="AD4" s="904"/>
      <c r="AE4" s="904"/>
      <c r="AF4" s="904"/>
      <c r="AG4" s="904"/>
      <c r="AH4" s="904"/>
      <c r="AI4" s="904"/>
    </row>
    <row r="5" spans="1:35" s="4" customFormat="1" ht="18.75">
      <c r="A5" s="591"/>
      <c r="B5" s="591"/>
      <c r="C5" s="591"/>
      <c r="D5" s="658"/>
      <c r="E5" s="591"/>
      <c r="F5" s="591"/>
      <c r="G5" s="658"/>
      <c r="H5" s="591"/>
      <c r="I5" s="591"/>
      <c r="J5" s="658"/>
      <c r="K5" s="591"/>
      <c r="L5" s="591"/>
      <c r="M5" s="591"/>
      <c r="N5" s="658"/>
      <c r="O5" s="658"/>
      <c r="P5" s="591"/>
      <c r="Q5" s="591"/>
      <c r="R5" s="591"/>
      <c r="S5" s="591"/>
      <c r="T5" s="591"/>
      <c r="U5" s="591"/>
      <c r="V5" s="591"/>
      <c r="W5" s="591"/>
      <c r="X5" s="591"/>
    </row>
    <row r="6" spans="1:35" s="76" customFormat="1" ht="20.25">
      <c r="A6" s="907" t="s">
        <v>27</v>
      </c>
      <c r="B6" s="907"/>
      <c r="C6" s="984" t="str">
        <f>'справка Н.Г.'!D4</f>
        <v>дети 3-4  лет жизни группы №1 общеразвивающей направленности</v>
      </c>
      <c r="D6" s="985"/>
      <c r="E6" s="985"/>
      <c r="F6" s="985"/>
      <c r="G6" s="985"/>
      <c r="H6" s="985"/>
      <c r="I6" s="985"/>
      <c r="J6" s="985"/>
      <c r="K6" s="985"/>
      <c r="L6" s="985"/>
      <c r="M6" s="985"/>
      <c r="N6" s="985"/>
      <c r="O6" s="985"/>
      <c r="P6" s="986"/>
    </row>
    <row r="7" spans="1:35" s="76" customFormat="1" ht="20.25">
      <c r="A7" s="78" t="s">
        <v>8</v>
      </c>
      <c r="B7" s="78"/>
      <c r="C7" s="973" t="str">
        <f>'справка Н.Г.'!D9</f>
        <v>Кузнецова  Ольга Яковлевна,</v>
      </c>
      <c r="D7" s="974"/>
      <c r="E7" s="974"/>
      <c r="F7" s="974"/>
      <c r="G7" s="974"/>
      <c r="H7" s="974"/>
      <c r="I7" s="974"/>
      <c r="J7" s="974"/>
      <c r="K7" s="975"/>
      <c r="L7" s="975"/>
      <c r="M7" s="975"/>
      <c r="N7" s="975"/>
      <c r="O7" s="975"/>
      <c r="P7" s="976"/>
    </row>
    <row r="8" spans="1:35" s="76" customFormat="1" ht="20.25">
      <c r="A8" s="78" t="s">
        <v>7</v>
      </c>
      <c r="B8" s="79" t="str">
        <f>'справка Н.Г.'!C5</f>
        <v>2022-2023</v>
      </c>
      <c r="C8" s="977"/>
      <c r="D8" s="978"/>
      <c r="E8" s="978"/>
      <c r="F8" s="978"/>
      <c r="G8" s="978"/>
      <c r="H8" s="978"/>
      <c r="I8" s="978"/>
      <c r="J8" s="653"/>
    </row>
    <row r="9" spans="1:35" s="76" customFormat="1" ht="20.25">
      <c r="A9" s="979" t="s">
        <v>65</v>
      </c>
      <c r="B9" s="979"/>
      <c r="C9" s="979"/>
      <c r="D9" s="979"/>
      <c r="E9" s="979"/>
      <c r="F9" s="979"/>
      <c r="G9" s="979"/>
      <c r="H9" s="979"/>
      <c r="I9" s="979"/>
      <c r="J9" s="979"/>
      <c r="K9" s="979"/>
      <c r="L9" s="979"/>
      <c r="M9" s="979"/>
      <c r="N9" s="979"/>
      <c r="O9" s="979"/>
      <c r="P9" s="979"/>
      <c r="Q9" s="979"/>
      <c r="R9" s="979"/>
      <c r="S9" s="979"/>
      <c r="T9" s="979"/>
      <c r="U9" s="979"/>
      <c r="V9" s="979"/>
      <c r="W9" s="979"/>
      <c r="X9" s="979"/>
    </row>
    <row r="10" spans="1:35" ht="16.5" thickBot="1">
      <c r="A10" s="1"/>
    </row>
    <row r="11" spans="1:35" ht="24" customHeight="1" thickBot="1">
      <c r="A11" s="980"/>
      <c r="B11" s="927" t="s">
        <v>1</v>
      </c>
      <c r="C11" s="1029" t="s">
        <v>6</v>
      </c>
      <c r="D11" s="1016"/>
      <c r="E11" s="1016"/>
      <c r="F11" s="1016"/>
      <c r="G11" s="1016"/>
      <c r="H11" s="1016"/>
      <c r="I11" s="1016"/>
      <c r="J11" s="1016"/>
      <c r="K11" s="1016"/>
      <c r="L11" s="1016"/>
      <c r="M11" s="1016"/>
      <c r="N11" s="1016"/>
      <c r="O11" s="1016"/>
      <c r="P11" s="1016"/>
      <c r="Q11" s="1017"/>
    </row>
    <row r="12" spans="1:35" s="4" customFormat="1" ht="112.5" customHeight="1" thickBot="1">
      <c r="A12" s="981"/>
      <c r="B12" s="928"/>
      <c r="C12" s="929" t="s">
        <v>121</v>
      </c>
      <c r="D12" s="930"/>
      <c r="E12" s="931"/>
      <c r="F12" s="929" t="s">
        <v>122</v>
      </c>
      <c r="G12" s="930"/>
      <c r="H12" s="930"/>
      <c r="I12" s="929" t="s">
        <v>113</v>
      </c>
      <c r="J12" s="930"/>
      <c r="K12" s="931"/>
      <c r="L12" s="936" t="s">
        <v>37</v>
      </c>
      <c r="M12" s="937"/>
      <c r="N12" s="936" t="s">
        <v>181</v>
      </c>
      <c r="O12" s="937"/>
      <c r="P12" s="936" t="s">
        <v>38</v>
      </c>
      <c r="Q12" s="937"/>
    </row>
    <row r="13" spans="1:35" s="4" customFormat="1" ht="37.9" customHeight="1" thickBot="1">
      <c r="A13" s="982"/>
      <c r="B13" s="983"/>
      <c r="C13" s="27" t="s">
        <v>35</v>
      </c>
      <c r="D13" s="660" t="s">
        <v>179</v>
      </c>
      <c r="E13" s="30" t="s">
        <v>36</v>
      </c>
      <c r="F13" s="29" t="s">
        <v>35</v>
      </c>
      <c r="G13" s="660" t="s">
        <v>179</v>
      </c>
      <c r="H13" s="28" t="s">
        <v>36</v>
      </c>
      <c r="I13" s="27" t="s">
        <v>35</v>
      </c>
      <c r="J13" s="660" t="s">
        <v>180</v>
      </c>
      <c r="K13" s="30" t="s">
        <v>36</v>
      </c>
      <c r="L13" s="936"/>
      <c r="M13" s="937"/>
      <c r="N13" s="936"/>
      <c r="O13" s="937"/>
      <c r="P13" s="936"/>
      <c r="Q13" s="937"/>
    </row>
    <row r="14" spans="1:35" s="77" customFormat="1" ht="22.7" customHeight="1">
      <c r="A14" s="453">
        <v>1</v>
      </c>
      <c r="B14" s="447" t="str">
        <f>'реч. разв.'!B17</f>
        <v xml:space="preserve">А. Эмиль </v>
      </c>
      <c r="C14" s="567">
        <v>1</v>
      </c>
      <c r="D14" s="662"/>
      <c r="E14" s="663"/>
      <c r="F14" s="567">
        <v>1</v>
      </c>
      <c r="G14" s="662"/>
      <c r="H14" s="664"/>
      <c r="I14" s="567">
        <v>1</v>
      </c>
      <c r="J14" s="662"/>
      <c r="K14" s="663"/>
      <c r="L14" s="87">
        <f>SUM(C14,F14,I14)</f>
        <v>3</v>
      </c>
      <c r="M14" s="471" t="str">
        <f>IF(L14&lt;5,"низкий",IF(L14&lt;8,"средний",IF(L14&gt;7,"высокий")))</f>
        <v>низкий</v>
      </c>
      <c r="N14" s="102">
        <f>SUM(D14,G14,J14)</f>
        <v>0</v>
      </c>
      <c r="O14" s="676" t="str">
        <f>IF(N14&lt;5,"низкий",IF(N14&lt;8,"средний",IF(N14&gt;7,"высокий")))</f>
        <v>низкий</v>
      </c>
      <c r="P14" s="102">
        <f>SUM(E14,H14,K14)</f>
        <v>0</v>
      </c>
      <c r="Q14" s="472" t="str">
        <f>IF(P14&lt;5,"низкий",IF(P14&lt;8,"средний",IF(P14&gt;7,"высокий")))</f>
        <v>низкий</v>
      </c>
    </row>
    <row r="15" spans="1:35" s="77" customFormat="1" ht="22.7" customHeight="1">
      <c r="A15" s="454">
        <v>2</v>
      </c>
      <c r="B15" s="448" t="str">
        <f>'реч. разв.'!B18</f>
        <v xml:space="preserve">А. Эсма </v>
      </c>
      <c r="C15" s="638">
        <v>2</v>
      </c>
      <c r="D15" s="665"/>
      <c r="E15" s="666"/>
      <c r="F15" s="638">
        <v>2</v>
      </c>
      <c r="G15" s="665"/>
      <c r="H15" s="667"/>
      <c r="I15" s="638">
        <v>2</v>
      </c>
      <c r="J15" s="665"/>
      <c r="K15" s="666"/>
      <c r="L15" s="88">
        <f>SUM(C15,F15,I15)</f>
        <v>6</v>
      </c>
      <c r="M15" s="473" t="str">
        <f>IF(L15&lt;5,"низкий",IF(L15&lt;8,"средний",IF(L15&gt;7,"высокий")))</f>
        <v>средний</v>
      </c>
      <c r="N15" s="103">
        <f t="shared" ref="N15:N43" si="0">SUM(D15,G15,J15)</f>
        <v>0</v>
      </c>
      <c r="O15" s="104" t="str">
        <f t="shared" ref="O15:O44" si="1">IF(N15&lt;5,"низкий",IF(N15&lt;8,"средний",IF(N15&gt;7,"высокий")))</f>
        <v>низкий</v>
      </c>
      <c r="P15" s="103">
        <f>SUM(E15,H15,K15)</f>
        <v>0</v>
      </c>
      <c r="Q15" s="466" t="str">
        <f>IF(P15&lt;5,"низкий",IF(P15&lt;8,"средний",IF(P15&gt;7,"высокий")))</f>
        <v>низкий</v>
      </c>
    </row>
    <row r="16" spans="1:35" s="77" customFormat="1" ht="22.7" customHeight="1">
      <c r="A16" s="454">
        <v>3</v>
      </c>
      <c r="B16" s="448" t="str">
        <f>'реч. разв.'!B19</f>
        <v xml:space="preserve">Г. Элина </v>
      </c>
      <c r="C16" s="638">
        <v>1</v>
      </c>
      <c r="D16" s="665"/>
      <c r="E16" s="666"/>
      <c r="F16" s="638">
        <v>2</v>
      </c>
      <c r="G16" s="665"/>
      <c r="H16" s="667"/>
      <c r="I16" s="638">
        <v>1</v>
      </c>
      <c r="J16" s="665"/>
      <c r="K16" s="666"/>
      <c r="L16" s="88">
        <f t="shared" ref="L16:L37" si="2">SUM(C16,F16,I16)</f>
        <v>4</v>
      </c>
      <c r="M16" s="473" t="str">
        <f t="shared" ref="M16:M37" si="3">IF(L16&lt;5,"низкий",IF(L16&lt;8,"средний",IF(L16&gt;7,"высокий")))</f>
        <v>низкий</v>
      </c>
      <c r="N16" s="103">
        <f t="shared" si="0"/>
        <v>0</v>
      </c>
      <c r="O16" s="104" t="str">
        <f t="shared" si="1"/>
        <v>низкий</v>
      </c>
      <c r="P16" s="103">
        <f t="shared" ref="P16:P37" si="4">SUM(E16,H16,K16)</f>
        <v>0</v>
      </c>
      <c r="Q16" s="466" t="str">
        <f t="shared" ref="Q16:Q37" si="5">IF(P16&lt;5,"низкий",IF(P16&lt;8,"средний",IF(P16&gt;7,"высокий")))</f>
        <v>низкий</v>
      </c>
    </row>
    <row r="17" spans="1:17" s="77" customFormat="1" ht="22.7" customHeight="1">
      <c r="A17" s="454">
        <v>4</v>
      </c>
      <c r="B17" s="448" t="str">
        <f>'реч. разв.'!B20</f>
        <v>Г. Сафина</v>
      </c>
      <c r="C17" s="638">
        <v>1</v>
      </c>
      <c r="D17" s="665"/>
      <c r="E17" s="666"/>
      <c r="F17" s="638">
        <v>2</v>
      </c>
      <c r="G17" s="665"/>
      <c r="H17" s="667"/>
      <c r="I17" s="638">
        <v>2</v>
      </c>
      <c r="J17" s="665"/>
      <c r="K17" s="666"/>
      <c r="L17" s="88">
        <f t="shared" si="2"/>
        <v>5</v>
      </c>
      <c r="M17" s="473" t="str">
        <f t="shared" si="3"/>
        <v>средний</v>
      </c>
      <c r="N17" s="103">
        <f t="shared" si="0"/>
        <v>0</v>
      </c>
      <c r="O17" s="104" t="str">
        <f t="shared" si="1"/>
        <v>низкий</v>
      </c>
      <c r="P17" s="103">
        <f t="shared" si="4"/>
        <v>0</v>
      </c>
      <c r="Q17" s="466" t="str">
        <f t="shared" si="5"/>
        <v>низкий</v>
      </c>
    </row>
    <row r="18" spans="1:17" s="77" customFormat="1" ht="22.7" customHeight="1">
      <c r="A18" s="454">
        <v>5</v>
      </c>
      <c r="B18" s="448" t="str">
        <f>'реч. разв.'!B21</f>
        <v xml:space="preserve">Г. Эмилия </v>
      </c>
      <c r="C18" s="638">
        <v>1</v>
      </c>
      <c r="D18" s="665"/>
      <c r="E18" s="666"/>
      <c r="F18" s="638">
        <v>1</v>
      </c>
      <c r="G18" s="665"/>
      <c r="H18" s="667"/>
      <c r="I18" s="638">
        <v>1</v>
      </c>
      <c r="J18" s="665"/>
      <c r="K18" s="666"/>
      <c r="L18" s="88">
        <f t="shared" si="2"/>
        <v>3</v>
      </c>
      <c r="M18" s="473" t="str">
        <f t="shared" si="3"/>
        <v>низкий</v>
      </c>
      <c r="N18" s="103">
        <f t="shared" si="0"/>
        <v>0</v>
      </c>
      <c r="O18" s="104" t="str">
        <f t="shared" si="1"/>
        <v>низкий</v>
      </c>
      <c r="P18" s="103">
        <f t="shared" si="4"/>
        <v>0</v>
      </c>
      <c r="Q18" s="466" t="str">
        <f t="shared" si="5"/>
        <v>низкий</v>
      </c>
    </row>
    <row r="19" spans="1:17" s="77" customFormat="1" ht="22.7" customHeight="1">
      <c r="A19" s="454">
        <v>6</v>
      </c>
      <c r="B19" s="448" t="str">
        <f>'реч. разв.'!B22</f>
        <v xml:space="preserve">Г. Степан </v>
      </c>
      <c r="C19" s="638">
        <v>1</v>
      </c>
      <c r="D19" s="665"/>
      <c r="E19" s="666"/>
      <c r="F19" s="638">
        <v>1</v>
      </c>
      <c r="G19" s="665"/>
      <c r="H19" s="667"/>
      <c r="I19" s="638">
        <v>1</v>
      </c>
      <c r="J19" s="665"/>
      <c r="K19" s="666"/>
      <c r="L19" s="88">
        <f t="shared" si="2"/>
        <v>3</v>
      </c>
      <c r="M19" s="473" t="str">
        <f t="shared" si="3"/>
        <v>низкий</v>
      </c>
      <c r="N19" s="103">
        <f t="shared" si="0"/>
        <v>0</v>
      </c>
      <c r="O19" s="104" t="str">
        <f t="shared" si="1"/>
        <v>низкий</v>
      </c>
      <c r="P19" s="103">
        <f t="shared" si="4"/>
        <v>0</v>
      </c>
      <c r="Q19" s="466" t="str">
        <f t="shared" si="5"/>
        <v>низкий</v>
      </c>
    </row>
    <row r="20" spans="1:17" s="77" customFormat="1" ht="22.7" customHeight="1">
      <c r="A20" s="454">
        <v>7</v>
      </c>
      <c r="B20" s="448" t="str">
        <f>'реч. разв.'!B23</f>
        <v xml:space="preserve">Г. Надежда </v>
      </c>
      <c r="C20" s="638">
        <v>1</v>
      </c>
      <c r="D20" s="665"/>
      <c r="E20" s="666"/>
      <c r="F20" s="638">
        <v>1</v>
      </c>
      <c r="G20" s="665"/>
      <c r="H20" s="667"/>
      <c r="I20" s="638">
        <v>1</v>
      </c>
      <c r="J20" s="665"/>
      <c r="K20" s="666"/>
      <c r="L20" s="88">
        <f t="shared" si="2"/>
        <v>3</v>
      </c>
      <c r="M20" s="473" t="str">
        <f t="shared" si="3"/>
        <v>низкий</v>
      </c>
      <c r="N20" s="103">
        <f t="shared" si="0"/>
        <v>0</v>
      </c>
      <c r="O20" s="104" t="str">
        <f t="shared" si="1"/>
        <v>низкий</v>
      </c>
      <c r="P20" s="103">
        <f t="shared" si="4"/>
        <v>0</v>
      </c>
      <c r="Q20" s="466" t="str">
        <f t="shared" si="5"/>
        <v>низкий</v>
      </c>
    </row>
    <row r="21" spans="1:17" s="77" customFormat="1" ht="22.7" customHeight="1">
      <c r="A21" s="454">
        <v>8</v>
      </c>
      <c r="B21" s="448" t="str">
        <f>'реч. разв.'!B24</f>
        <v xml:space="preserve">Д. Мохина </v>
      </c>
      <c r="C21" s="638">
        <v>1</v>
      </c>
      <c r="D21" s="665"/>
      <c r="E21" s="666"/>
      <c r="F21" s="638">
        <v>2</v>
      </c>
      <c r="G21" s="665"/>
      <c r="H21" s="667"/>
      <c r="I21" s="638">
        <v>2</v>
      </c>
      <c r="J21" s="665"/>
      <c r="K21" s="666"/>
      <c r="L21" s="88">
        <f t="shared" si="2"/>
        <v>5</v>
      </c>
      <c r="M21" s="473" t="str">
        <f t="shared" si="3"/>
        <v>средний</v>
      </c>
      <c r="N21" s="103">
        <f t="shared" si="0"/>
        <v>0</v>
      </c>
      <c r="O21" s="104" t="str">
        <f t="shared" si="1"/>
        <v>низкий</v>
      </c>
      <c r="P21" s="103">
        <f t="shared" si="4"/>
        <v>0</v>
      </c>
      <c r="Q21" s="466" t="str">
        <f t="shared" si="5"/>
        <v>низкий</v>
      </c>
    </row>
    <row r="22" spans="1:17" s="77" customFormat="1" ht="22.7" customHeight="1">
      <c r="A22" s="454">
        <v>9</v>
      </c>
      <c r="B22" s="448" t="str">
        <f>'реч. разв.'!B25</f>
        <v xml:space="preserve">Е. Платон </v>
      </c>
      <c r="C22" s="638">
        <v>1</v>
      </c>
      <c r="D22" s="665"/>
      <c r="E22" s="666"/>
      <c r="F22" s="638">
        <v>1</v>
      </c>
      <c r="G22" s="665"/>
      <c r="H22" s="667"/>
      <c r="I22" s="638">
        <v>1</v>
      </c>
      <c r="J22" s="665"/>
      <c r="K22" s="666"/>
      <c r="L22" s="88">
        <f t="shared" si="2"/>
        <v>3</v>
      </c>
      <c r="M22" s="473" t="str">
        <f t="shared" si="3"/>
        <v>низкий</v>
      </c>
      <c r="N22" s="103">
        <f t="shared" si="0"/>
        <v>0</v>
      </c>
      <c r="O22" s="104" t="str">
        <f t="shared" si="1"/>
        <v>низкий</v>
      </c>
      <c r="P22" s="103">
        <f t="shared" si="4"/>
        <v>0</v>
      </c>
      <c r="Q22" s="466" t="str">
        <f t="shared" si="5"/>
        <v>низкий</v>
      </c>
    </row>
    <row r="23" spans="1:17" s="77" customFormat="1" ht="22.7" customHeight="1">
      <c r="A23" s="454">
        <v>10</v>
      </c>
      <c r="B23" s="448" t="str">
        <f>'реч. разв.'!B26</f>
        <v xml:space="preserve">Е. Ульяна </v>
      </c>
      <c r="C23" s="638">
        <v>1</v>
      </c>
      <c r="D23" s="665"/>
      <c r="E23" s="666"/>
      <c r="F23" s="638">
        <v>2</v>
      </c>
      <c r="G23" s="665"/>
      <c r="H23" s="667"/>
      <c r="I23" s="638">
        <v>1</v>
      </c>
      <c r="J23" s="665"/>
      <c r="K23" s="666"/>
      <c r="L23" s="88">
        <f t="shared" si="2"/>
        <v>4</v>
      </c>
      <c r="M23" s="473" t="str">
        <f t="shared" si="3"/>
        <v>низкий</v>
      </c>
      <c r="N23" s="103">
        <f t="shared" si="0"/>
        <v>0</v>
      </c>
      <c r="O23" s="104" t="str">
        <f t="shared" si="1"/>
        <v>низкий</v>
      </c>
      <c r="P23" s="103">
        <f t="shared" si="4"/>
        <v>0</v>
      </c>
      <c r="Q23" s="466" t="str">
        <f t="shared" si="5"/>
        <v>низкий</v>
      </c>
    </row>
    <row r="24" spans="1:17" s="77" customFormat="1" ht="22.7" customHeight="1">
      <c r="A24" s="454">
        <v>11</v>
      </c>
      <c r="B24" s="448" t="str">
        <f>'реч. разв.'!B27</f>
        <v xml:space="preserve">И.  Аиша </v>
      </c>
      <c r="C24" s="638">
        <v>1</v>
      </c>
      <c r="D24" s="665"/>
      <c r="E24" s="666"/>
      <c r="F24" s="638">
        <v>1</v>
      </c>
      <c r="G24" s="665"/>
      <c r="H24" s="667"/>
      <c r="I24" s="638">
        <v>1</v>
      </c>
      <c r="J24" s="665"/>
      <c r="K24" s="666"/>
      <c r="L24" s="88">
        <f t="shared" si="2"/>
        <v>3</v>
      </c>
      <c r="M24" s="473" t="str">
        <f t="shared" si="3"/>
        <v>низкий</v>
      </c>
      <c r="N24" s="103">
        <f t="shared" si="0"/>
        <v>0</v>
      </c>
      <c r="O24" s="104" t="str">
        <f t="shared" si="1"/>
        <v>низкий</v>
      </c>
      <c r="P24" s="103">
        <f t="shared" si="4"/>
        <v>0</v>
      </c>
      <c r="Q24" s="466" t="str">
        <f t="shared" si="5"/>
        <v>низкий</v>
      </c>
    </row>
    <row r="25" spans="1:17" s="77" customFormat="1" ht="22.7" customHeight="1">
      <c r="A25" s="454">
        <v>12</v>
      </c>
      <c r="B25" s="448" t="str">
        <f>'реч. разв.'!B28</f>
        <v xml:space="preserve">К. Зумурия </v>
      </c>
      <c r="C25" s="638">
        <v>1</v>
      </c>
      <c r="D25" s="665"/>
      <c r="E25" s="666"/>
      <c r="F25" s="638">
        <v>1</v>
      </c>
      <c r="G25" s="665"/>
      <c r="H25" s="667"/>
      <c r="I25" s="638">
        <v>1</v>
      </c>
      <c r="J25" s="665"/>
      <c r="K25" s="666"/>
      <c r="L25" s="88">
        <f t="shared" si="2"/>
        <v>3</v>
      </c>
      <c r="M25" s="473" t="str">
        <f t="shared" si="3"/>
        <v>низкий</v>
      </c>
      <c r="N25" s="103">
        <f t="shared" si="0"/>
        <v>0</v>
      </c>
      <c r="O25" s="104" t="str">
        <f t="shared" si="1"/>
        <v>низкий</v>
      </c>
      <c r="P25" s="103">
        <f t="shared" si="4"/>
        <v>0</v>
      </c>
      <c r="Q25" s="466" t="str">
        <f t="shared" si="5"/>
        <v>низкий</v>
      </c>
    </row>
    <row r="26" spans="1:17" s="77" customFormat="1" ht="22.7" customHeight="1">
      <c r="A26" s="454">
        <v>13</v>
      </c>
      <c r="B26" s="448" t="str">
        <f>'реч. разв.'!B29</f>
        <v xml:space="preserve">К. Амалия </v>
      </c>
      <c r="C26" s="638">
        <v>1</v>
      </c>
      <c r="D26" s="665"/>
      <c r="E26" s="666"/>
      <c r="F26" s="638">
        <v>1</v>
      </c>
      <c r="G26" s="665"/>
      <c r="H26" s="667"/>
      <c r="I26" s="638">
        <v>1</v>
      </c>
      <c r="J26" s="665"/>
      <c r="K26" s="666"/>
      <c r="L26" s="88">
        <f t="shared" si="2"/>
        <v>3</v>
      </c>
      <c r="M26" s="473" t="str">
        <f t="shared" si="3"/>
        <v>низкий</v>
      </c>
      <c r="N26" s="103">
        <f t="shared" si="0"/>
        <v>0</v>
      </c>
      <c r="O26" s="104" t="str">
        <f t="shared" si="1"/>
        <v>низкий</v>
      </c>
      <c r="P26" s="103">
        <f t="shared" si="4"/>
        <v>0</v>
      </c>
      <c r="Q26" s="466" t="str">
        <f t="shared" si="5"/>
        <v>низкий</v>
      </c>
    </row>
    <row r="27" spans="1:17" s="77" customFormat="1" ht="22.7" customHeight="1">
      <c r="A27" s="454">
        <v>14</v>
      </c>
      <c r="B27" s="448" t="str">
        <f>'реч. разв.'!B30</f>
        <v>К. Алексей</v>
      </c>
      <c r="C27" s="638">
        <v>1</v>
      </c>
      <c r="D27" s="665"/>
      <c r="E27" s="666"/>
      <c r="F27" s="638">
        <v>2</v>
      </c>
      <c r="G27" s="665"/>
      <c r="H27" s="667"/>
      <c r="I27" s="638">
        <v>1</v>
      </c>
      <c r="J27" s="665"/>
      <c r="K27" s="666"/>
      <c r="L27" s="88">
        <f t="shared" si="2"/>
        <v>4</v>
      </c>
      <c r="M27" s="473" t="str">
        <f t="shared" si="3"/>
        <v>низкий</v>
      </c>
      <c r="N27" s="103">
        <f t="shared" si="0"/>
        <v>0</v>
      </c>
      <c r="O27" s="104" t="str">
        <f t="shared" si="1"/>
        <v>низкий</v>
      </c>
      <c r="P27" s="103">
        <f t="shared" si="4"/>
        <v>0</v>
      </c>
      <c r="Q27" s="466" t="str">
        <f t="shared" si="5"/>
        <v>низкий</v>
      </c>
    </row>
    <row r="28" spans="1:17" s="77" customFormat="1" ht="22.7" customHeight="1">
      <c r="A28" s="454">
        <v>15</v>
      </c>
      <c r="B28" s="448" t="str">
        <f>'реч. разв.'!B31</f>
        <v xml:space="preserve">К. Арина </v>
      </c>
      <c r="C28" s="638">
        <v>2</v>
      </c>
      <c r="D28" s="665"/>
      <c r="E28" s="666"/>
      <c r="F28" s="638">
        <v>1</v>
      </c>
      <c r="G28" s="665"/>
      <c r="H28" s="667"/>
      <c r="I28" s="638">
        <v>2</v>
      </c>
      <c r="J28" s="665"/>
      <c r="K28" s="666"/>
      <c r="L28" s="88">
        <f t="shared" si="2"/>
        <v>5</v>
      </c>
      <c r="M28" s="473" t="str">
        <f t="shared" si="3"/>
        <v>средний</v>
      </c>
      <c r="N28" s="103">
        <f t="shared" si="0"/>
        <v>0</v>
      </c>
      <c r="O28" s="104" t="str">
        <f t="shared" si="1"/>
        <v>низкий</v>
      </c>
      <c r="P28" s="103">
        <f t="shared" si="4"/>
        <v>0</v>
      </c>
      <c r="Q28" s="466" t="str">
        <f t="shared" si="5"/>
        <v>низкий</v>
      </c>
    </row>
    <row r="29" spans="1:17" s="77" customFormat="1" ht="22.7" customHeight="1">
      <c r="A29" s="454">
        <v>16</v>
      </c>
      <c r="B29" s="448" t="str">
        <f>'реч. разв.'!B32</f>
        <v>К. Никита</v>
      </c>
      <c r="C29" s="638">
        <v>2</v>
      </c>
      <c r="D29" s="665"/>
      <c r="E29" s="666"/>
      <c r="F29" s="638">
        <v>1</v>
      </c>
      <c r="G29" s="665"/>
      <c r="H29" s="667"/>
      <c r="I29" s="638">
        <v>2</v>
      </c>
      <c r="J29" s="665"/>
      <c r="K29" s="666"/>
      <c r="L29" s="88">
        <f t="shared" si="2"/>
        <v>5</v>
      </c>
      <c r="M29" s="473" t="str">
        <f t="shared" si="3"/>
        <v>средний</v>
      </c>
      <c r="N29" s="103">
        <f t="shared" si="0"/>
        <v>0</v>
      </c>
      <c r="O29" s="104" t="str">
        <f t="shared" si="1"/>
        <v>низкий</v>
      </c>
      <c r="P29" s="103">
        <f t="shared" si="4"/>
        <v>0</v>
      </c>
      <c r="Q29" s="466" t="str">
        <f t="shared" si="5"/>
        <v>низкий</v>
      </c>
    </row>
    <row r="30" spans="1:17" s="77" customFormat="1" ht="22.7" customHeight="1">
      <c r="A30" s="454">
        <v>17</v>
      </c>
      <c r="B30" s="448" t="str">
        <f>'реч. разв.'!B33</f>
        <v xml:space="preserve">К. Сергей </v>
      </c>
      <c r="C30" s="638">
        <v>1</v>
      </c>
      <c r="D30" s="665"/>
      <c r="E30" s="666"/>
      <c r="F30" s="638">
        <v>1</v>
      </c>
      <c r="G30" s="665"/>
      <c r="H30" s="667"/>
      <c r="I30" s="638">
        <v>1</v>
      </c>
      <c r="J30" s="665"/>
      <c r="K30" s="666"/>
      <c r="L30" s="88">
        <f t="shared" si="2"/>
        <v>3</v>
      </c>
      <c r="M30" s="473" t="str">
        <f t="shared" si="3"/>
        <v>низкий</v>
      </c>
      <c r="N30" s="103">
        <f t="shared" si="0"/>
        <v>0</v>
      </c>
      <c r="O30" s="104" t="str">
        <f t="shared" si="1"/>
        <v>низкий</v>
      </c>
      <c r="P30" s="103">
        <f t="shared" si="4"/>
        <v>0</v>
      </c>
      <c r="Q30" s="466" t="str">
        <f t="shared" si="5"/>
        <v>низкий</v>
      </c>
    </row>
    <row r="31" spans="1:17" s="77" customFormat="1" ht="22.7" customHeight="1">
      <c r="A31" s="454">
        <v>18</v>
      </c>
      <c r="B31" s="448" t="str">
        <f>'реч. разв.'!B34</f>
        <v xml:space="preserve">Л. Алина </v>
      </c>
      <c r="C31" s="638">
        <v>2</v>
      </c>
      <c r="D31" s="665"/>
      <c r="E31" s="666"/>
      <c r="F31" s="638">
        <v>2</v>
      </c>
      <c r="G31" s="665"/>
      <c r="H31" s="667"/>
      <c r="I31" s="638">
        <v>2</v>
      </c>
      <c r="J31" s="665"/>
      <c r="K31" s="666"/>
      <c r="L31" s="88">
        <f t="shared" si="2"/>
        <v>6</v>
      </c>
      <c r="M31" s="473" t="str">
        <f t="shared" si="3"/>
        <v>средний</v>
      </c>
      <c r="N31" s="103">
        <f t="shared" si="0"/>
        <v>0</v>
      </c>
      <c r="O31" s="104" t="str">
        <f t="shared" si="1"/>
        <v>низкий</v>
      </c>
      <c r="P31" s="103">
        <f t="shared" si="4"/>
        <v>0</v>
      </c>
      <c r="Q31" s="466" t="str">
        <f t="shared" si="5"/>
        <v>низкий</v>
      </c>
    </row>
    <row r="32" spans="1:17" s="77" customFormat="1" ht="22.7" customHeight="1">
      <c r="A32" s="454">
        <v>19</v>
      </c>
      <c r="B32" s="448" t="str">
        <f>'реч. разв.'!B35</f>
        <v xml:space="preserve">М. Ролан </v>
      </c>
      <c r="C32" s="638">
        <v>1</v>
      </c>
      <c r="D32" s="665"/>
      <c r="E32" s="666"/>
      <c r="F32" s="638">
        <v>1</v>
      </c>
      <c r="G32" s="665"/>
      <c r="H32" s="667"/>
      <c r="I32" s="638">
        <v>2</v>
      </c>
      <c r="J32" s="665"/>
      <c r="K32" s="666"/>
      <c r="L32" s="88">
        <f t="shared" si="2"/>
        <v>4</v>
      </c>
      <c r="M32" s="473" t="str">
        <f t="shared" si="3"/>
        <v>низкий</v>
      </c>
      <c r="N32" s="103">
        <f t="shared" si="0"/>
        <v>0</v>
      </c>
      <c r="O32" s="104" t="str">
        <f t="shared" si="1"/>
        <v>низкий</v>
      </c>
      <c r="P32" s="103">
        <f t="shared" si="4"/>
        <v>0</v>
      </c>
      <c r="Q32" s="466" t="str">
        <f t="shared" si="5"/>
        <v>низкий</v>
      </c>
    </row>
    <row r="33" spans="1:17" s="77" customFormat="1" ht="22.7" customHeight="1">
      <c r="A33" s="454">
        <v>20</v>
      </c>
      <c r="B33" s="448" t="str">
        <f>'реч. разв.'!B36</f>
        <v xml:space="preserve">Н. Артем </v>
      </c>
      <c r="C33" s="638">
        <v>1</v>
      </c>
      <c r="D33" s="665"/>
      <c r="E33" s="666"/>
      <c r="F33" s="638">
        <v>1</v>
      </c>
      <c r="G33" s="665"/>
      <c r="H33" s="667"/>
      <c r="I33" s="638">
        <v>1</v>
      </c>
      <c r="J33" s="665"/>
      <c r="K33" s="666"/>
      <c r="L33" s="88">
        <f t="shared" si="2"/>
        <v>3</v>
      </c>
      <c r="M33" s="473" t="str">
        <f t="shared" si="3"/>
        <v>низкий</v>
      </c>
      <c r="N33" s="103">
        <f t="shared" si="0"/>
        <v>0</v>
      </c>
      <c r="O33" s="104" t="str">
        <f t="shared" si="1"/>
        <v>низкий</v>
      </c>
      <c r="P33" s="103">
        <f t="shared" si="4"/>
        <v>0</v>
      </c>
      <c r="Q33" s="466" t="str">
        <f t="shared" si="5"/>
        <v>низкий</v>
      </c>
    </row>
    <row r="34" spans="1:17" s="77" customFormat="1" ht="22.7" customHeight="1">
      <c r="A34" s="454">
        <v>21</v>
      </c>
      <c r="B34" s="448" t="str">
        <f>'реч. разв.'!B37</f>
        <v>П. Андрей</v>
      </c>
      <c r="C34" s="638">
        <v>2</v>
      </c>
      <c r="D34" s="668"/>
      <c r="E34" s="669"/>
      <c r="F34" s="636">
        <v>2</v>
      </c>
      <c r="G34" s="668"/>
      <c r="H34" s="670"/>
      <c r="I34" s="636">
        <v>2</v>
      </c>
      <c r="J34" s="668"/>
      <c r="K34" s="669"/>
      <c r="L34" s="88">
        <f t="shared" si="2"/>
        <v>6</v>
      </c>
      <c r="M34" s="473" t="str">
        <f t="shared" si="3"/>
        <v>средний</v>
      </c>
      <c r="N34" s="103">
        <f t="shared" si="0"/>
        <v>0</v>
      </c>
      <c r="O34" s="104" t="str">
        <f t="shared" si="1"/>
        <v>низкий</v>
      </c>
      <c r="P34" s="103">
        <f t="shared" si="4"/>
        <v>0</v>
      </c>
      <c r="Q34" s="466" t="str">
        <f t="shared" si="5"/>
        <v>низкий</v>
      </c>
    </row>
    <row r="35" spans="1:17" s="77" customFormat="1" ht="22.7" customHeight="1">
      <c r="A35" s="454">
        <v>22</v>
      </c>
      <c r="B35" s="448" t="str">
        <f>'реч. разв.'!B38</f>
        <v xml:space="preserve">С. Александр </v>
      </c>
      <c r="C35" s="638">
        <v>2</v>
      </c>
      <c r="D35" s="665"/>
      <c r="E35" s="666"/>
      <c r="F35" s="638">
        <v>2</v>
      </c>
      <c r="G35" s="665"/>
      <c r="H35" s="667"/>
      <c r="I35" s="638">
        <v>2</v>
      </c>
      <c r="J35" s="665"/>
      <c r="K35" s="666"/>
      <c r="L35" s="88">
        <f t="shared" si="2"/>
        <v>6</v>
      </c>
      <c r="M35" s="473" t="str">
        <f t="shared" si="3"/>
        <v>средний</v>
      </c>
      <c r="N35" s="103">
        <f t="shared" si="0"/>
        <v>0</v>
      </c>
      <c r="O35" s="104" t="str">
        <f t="shared" si="1"/>
        <v>низкий</v>
      </c>
      <c r="P35" s="103">
        <f t="shared" si="4"/>
        <v>0</v>
      </c>
      <c r="Q35" s="466" t="str">
        <f t="shared" si="5"/>
        <v>низкий</v>
      </c>
    </row>
    <row r="36" spans="1:17" s="77" customFormat="1" ht="22.7" customHeight="1">
      <c r="A36" s="455">
        <v>23</v>
      </c>
      <c r="B36" s="448" t="str">
        <f>'реч. разв.'!B39</f>
        <v xml:space="preserve">Ф. Мирон </v>
      </c>
      <c r="C36" s="638">
        <v>2</v>
      </c>
      <c r="D36" s="671"/>
      <c r="E36" s="663"/>
      <c r="F36" s="638">
        <v>2</v>
      </c>
      <c r="G36" s="671"/>
      <c r="H36" s="664"/>
      <c r="I36" s="638">
        <v>1</v>
      </c>
      <c r="J36" s="671"/>
      <c r="K36" s="663"/>
      <c r="L36" s="88">
        <f t="shared" si="2"/>
        <v>5</v>
      </c>
      <c r="M36" s="473" t="str">
        <f t="shared" si="3"/>
        <v>средний</v>
      </c>
      <c r="N36" s="103">
        <f t="shared" si="0"/>
        <v>0</v>
      </c>
      <c r="O36" s="104" t="str">
        <f t="shared" si="1"/>
        <v>низкий</v>
      </c>
      <c r="P36" s="103">
        <f t="shared" si="4"/>
        <v>0</v>
      </c>
      <c r="Q36" s="466" t="str">
        <f t="shared" si="5"/>
        <v>низкий</v>
      </c>
    </row>
    <row r="37" spans="1:17" s="77" customFormat="1" ht="22.7" customHeight="1">
      <c r="A37" s="454">
        <v>24</v>
      </c>
      <c r="B37" s="448" t="str">
        <f>'реч. разв.'!B40</f>
        <v xml:space="preserve">Х. Мухаммад </v>
      </c>
      <c r="C37" s="638">
        <v>1</v>
      </c>
      <c r="D37" s="671"/>
      <c r="E37" s="663"/>
      <c r="F37" s="638">
        <v>1</v>
      </c>
      <c r="G37" s="671"/>
      <c r="H37" s="664"/>
      <c r="I37" s="638">
        <v>1</v>
      </c>
      <c r="J37" s="671"/>
      <c r="K37" s="663"/>
      <c r="L37" s="88">
        <f t="shared" si="2"/>
        <v>3</v>
      </c>
      <c r="M37" s="473" t="str">
        <f t="shared" si="3"/>
        <v>низкий</v>
      </c>
      <c r="N37" s="103">
        <f t="shared" si="0"/>
        <v>0</v>
      </c>
      <c r="O37" s="104" t="str">
        <f t="shared" si="1"/>
        <v>низкий</v>
      </c>
      <c r="P37" s="103">
        <f t="shared" si="4"/>
        <v>0</v>
      </c>
      <c r="Q37" s="466" t="str">
        <f t="shared" si="5"/>
        <v>низкий</v>
      </c>
    </row>
    <row r="38" spans="1:17" s="77" customFormat="1" ht="22.7" customHeight="1">
      <c r="A38" s="469">
        <v>25</v>
      </c>
      <c r="B38" s="448" t="str">
        <f>'реч. разв.'!B41</f>
        <v xml:space="preserve">Я. Артем </v>
      </c>
      <c r="C38" s="638">
        <v>2</v>
      </c>
      <c r="D38" s="665"/>
      <c r="E38" s="666"/>
      <c r="F38" s="638">
        <v>1</v>
      </c>
      <c r="G38" s="665"/>
      <c r="H38" s="667"/>
      <c r="I38" s="638">
        <v>1</v>
      </c>
      <c r="J38" s="665"/>
      <c r="K38" s="666"/>
      <c r="L38" s="88">
        <f t="shared" ref="L38" si="6">SUM(C38,F38,I38)</f>
        <v>4</v>
      </c>
      <c r="M38" s="473" t="str">
        <f t="shared" ref="M38" si="7">IF(L38&lt;5,"низкий",IF(L38&lt;8,"средний",IF(L38&gt;7,"высокий")))</f>
        <v>низкий</v>
      </c>
      <c r="N38" s="103">
        <f t="shared" si="0"/>
        <v>0</v>
      </c>
      <c r="O38" s="104" t="str">
        <f t="shared" si="1"/>
        <v>низкий</v>
      </c>
      <c r="P38" s="103">
        <f t="shared" ref="P38" si="8">SUM(E38,H38,K38)</f>
        <v>0</v>
      </c>
      <c r="Q38" s="466" t="str">
        <f t="shared" ref="Q38" si="9">IF(P38&lt;5,"низкий",IF(P38&lt;8,"средний",IF(P38&gt;7,"высокий")))</f>
        <v>низкий</v>
      </c>
    </row>
    <row r="39" spans="1:17" s="77" customFormat="1" ht="22.7" customHeight="1">
      <c r="A39" s="454">
        <v>26</v>
      </c>
      <c r="B39" s="448" t="str">
        <f>'реч. разв.'!B42</f>
        <v xml:space="preserve">Я. Николай </v>
      </c>
      <c r="C39" s="639">
        <v>1</v>
      </c>
      <c r="D39" s="672"/>
      <c r="E39" s="674"/>
      <c r="F39" s="638">
        <v>1</v>
      </c>
      <c r="G39" s="672"/>
      <c r="H39" s="674"/>
      <c r="I39" s="638">
        <v>1</v>
      </c>
      <c r="J39" s="672"/>
      <c r="K39" s="674"/>
      <c r="L39" s="88">
        <f t="shared" ref="L39:L41" si="10">SUM(C39,F39,I39)</f>
        <v>3</v>
      </c>
      <c r="M39" s="473" t="str">
        <f t="shared" ref="M39:M41" si="11">IF(L39&lt;5,"низкий",IF(L39&lt;8,"средний",IF(L39&gt;7,"высокий")))</f>
        <v>низкий</v>
      </c>
      <c r="N39" s="103">
        <f t="shared" si="0"/>
        <v>0</v>
      </c>
      <c r="O39" s="104" t="str">
        <f t="shared" si="1"/>
        <v>низкий</v>
      </c>
      <c r="P39" s="103">
        <f t="shared" ref="P39:P40" si="12">SUM(E39,H39,K39)</f>
        <v>0</v>
      </c>
      <c r="Q39" s="466" t="str">
        <f t="shared" ref="Q39:Q40" si="13">IF(P39&lt;5,"низкий",IF(P39&lt;8,"средний",IF(P39&gt;7,"высокий")))</f>
        <v>низкий</v>
      </c>
    </row>
    <row r="40" spans="1:17" s="77" customFormat="1" ht="22.7" customHeight="1">
      <c r="A40" s="454">
        <v>27</v>
      </c>
      <c r="B40" s="448" t="str">
        <f>'реч. разв.'!B43</f>
        <v xml:space="preserve">Я. Василиса </v>
      </c>
      <c r="C40" s="637">
        <v>1</v>
      </c>
      <c r="D40" s="673"/>
      <c r="E40" s="675"/>
      <c r="F40" s="636">
        <v>1</v>
      </c>
      <c r="G40" s="673"/>
      <c r="H40" s="675"/>
      <c r="I40" s="636">
        <v>1</v>
      </c>
      <c r="J40" s="673"/>
      <c r="K40" s="675"/>
      <c r="L40" s="88">
        <f t="shared" si="10"/>
        <v>3</v>
      </c>
      <c r="M40" s="473" t="str">
        <f t="shared" si="11"/>
        <v>низкий</v>
      </c>
      <c r="N40" s="103">
        <f t="shared" si="0"/>
        <v>0</v>
      </c>
      <c r="O40" s="104" t="str">
        <f t="shared" si="1"/>
        <v>низкий</v>
      </c>
      <c r="P40" s="103">
        <f t="shared" si="12"/>
        <v>0</v>
      </c>
      <c r="Q40" s="466" t="str">
        <f t="shared" si="13"/>
        <v>низкий</v>
      </c>
    </row>
    <row r="41" spans="1:17" s="77" customFormat="1" ht="22.7" customHeight="1">
      <c r="A41" s="454">
        <v>28</v>
      </c>
      <c r="B41" s="448" t="str">
        <f>'реч. разв.'!B44</f>
        <v xml:space="preserve">К. Есения </v>
      </c>
      <c r="C41" s="637">
        <v>2</v>
      </c>
      <c r="D41" s="673"/>
      <c r="E41" s="675"/>
      <c r="F41" s="636">
        <v>1</v>
      </c>
      <c r="G41" s="673"/>
      <c r="H41" s="675"/>
      <c r="I41" s="636">
        <v>2</v>
      </c>
      <c r="J41" s="673"/>
      <c r="K41" s="675"/>
      <c r="L41" s="88">
        <f t="shared" si="10"/>
        <v>5</v>
      </c>
      <c r="M41" s="473" t="str">
        <f t="shared" si="11"/>
        <v>средний</v>
      </c>
      <c r="N41" s="103">
        <f t="shared" si="0"/>
        <v>0</v>
      </c>
      <c r="O41" s="104" t="str">
        <f t="shared" si="1"/>
        <v>низкий</v>
      </c>
      <c r="P41" s="103"/>
      <c r="Q41" s="466"/>
    </row>
    <row r="42" spans="1:17" s="77" customFormat="1" ht="22.7" customHeight="1">
      <c r="A42" s="454">
        <v>29</v>
      </c>
      <c r="B42" s="448">
        <f>'реч. разв.'!B45</f>
        <v>0</v>
      </c>
      <c r="C42" s="637"/>
      <c r="D42" s="673"/>
      <c r="E42" s="675"/>
      <c r="F42" s="636"/>
      <c r="G42" s="673"/>
      <c r="H42" s="675"/>
      <c r="I42" s="636"/>
      <c r="J42" s="673"/>
      <c r="K42" s="675"/>
      <c r="L42" s="88"/>
      <c r="M42" s="473"/>
      <c r="N42" s="103">
        <f t="shared" si="0"/>
        <v>0</v>
      </c>
      <c r="O42" s="104" t="str">
        <f t="shared" si="1"/>
        <v>низкий</v>
      </c>
      <c r="P42" s="103"/>
      <c r="Q42" s="466"/>
    </row>
    <row r="43" spans="1:17" s="77" customFormat="1" ht="22.7" customHeight="1" thickBot="1">
      <c r="A43" s="525">
        <v>30</v>
      </c>
      <c r="B43" s="448">
        <f>'реч. разв.'!B46</f>
        <v>0</v>
      </c>
      <c r="C43" s="637"/>
      <c r="D43" s="673"/>
      <c r="E43" s="675"/>
      <c r="F43" s="636"/>
      <c r="G43" s="673"/>
      <c r="H43" s="675"/>
      <c r="I43" s="636"/>
      <c r="J43" s="673"/>
      <c r="K43" s="675"/>
      <c r="L43" s="474"/>
      <c r="M43" s="475"/>
      <c r="N43" s="103">
        <f t="shared" si="0"/>
        <v>0</v>
      </c>
      <c r="O43" s="104" t="str">
        <f t="shared" si="1"/>
        <v>низкий</v>
      </c>
      <c r="P43" s="528"/>
      <c r="Q43" s="529"/>
    </row>
    <row r="44" spans="1:17" s="77" customFormat="1" ht="22.7" customHeight="1" thickBot="1">
      <c r="A44" s="524"/>
      <c r="B44" s="526" t="s">
        <v>165</v>
      </c>
      <c r="C44" s="562">
        <f>AVERAGE(C14:C43)</f>
        <v>1.3214285714285714</v>
      </c>
      <c r="D44" s="562" t="e">
        <f>AVERAGE(D14:D43)</f>
        <v>#DIV/0!</v>
      </c>
      <c r="E44" s="548" t="e">
        <f>AVERAGE(E14:E43)</f>
        <v>#DIV/0!</v>
      </c>
      <c r="F44" s="562">
        <f t="shared" ref="F44:K44" si="14">AVERAGE(F14:F43)</f>
        <v>1.3571428571428572</v>
      </c>
      <c r="G44" s="562" t="e">
        <f t="shared" si="14"/>
        <v>#DIV/0!</v>
      </c>
      <c r="H44" s="548" t="e">
        <f t="shared" si="14"/>
        <v>#DIV/0!</v>
      </c>
      <c r="I44" s="562">
        <f t="shared" si="14"/>
        <v>1.3571428571428572</v>
      </c>
      <c r="J44" s="562" t="e">
        <f t="shared" si="14"/>
        <v>#DIV/0!</v>
      </c>
      <c r="K44" s="548" t="e">
        <f t="shared" si="14"/>
        <v>#DIV/0!</v>
      </c>
      <c r="L44" s="560">
        <f t="shared" ref="L44" si="15">SUM(C44,F44,I44)</f>
        <v>4.0357142857142865</v>
      </c>
      <c r="M44" s="561" t="str">
        <f t="shared" ref="M44" si="16">IF(L44&lt;5,"низкий",IF(L44&lt;8,"средний",IF(L44&gt;7,"высокий")))</f>
        <v>низкий</v>
      </c>
      <c r="N44" s="563" t="e">
        <f t="shared" ref="N44" si="17">SUM(E44,H44,K44)</f>
        <v>#DIV/0!</v>
      </c>
      <c r="O44" s="564" t="e">
        <f t="shared" si="1"/>
        <v>#DIV/0!</v>
      </c>
      <c r="P44" s="555" t="e">
        <f t="shared" ref="P44" si="18">SUM(E44,H44,K44)</f>
        <v>#DIV/0!</v>
      </c>
      <c r="Q44" s="530" t="e">
        <f t="shared" ref="Q44" si="19">IF(P44&lt;5,"низкий",IF(P44&lt;8,"средний",IF(P44&gt;7,"высокий")))</f>
        <v>#DIV/0!</v>
      </c>
    </row>
    <row r="45" spans="1:17" s="77" customFormat="1" ht="22.7" customHeight="1" thickBot="1">
      <c r="A45" s="970" t="s">
        <v>15</v>
      </c>
      <c r="B45" s="971"/>
      <c r="C45" s="534">
        <f t="shared" ref="C45:D45" si="20">COUNT(C14:C43)</f>
        <v>28</v>
      </c>
      <c r="D45" s="534">
        <f t="shared" si="20"/>
        <v>0</v>
      </c>
      <c r="E45" s="535">
        <f t="shared" ref="E45:K45" si="21">COUNT(E14:E43)</f>
        <v>0</v>
      </c>
      <c r="F45" s="534">
        <f t="shared" si="21"/>
        <v>28</v>
      </c>
      <c r="G45" s="534">
        <f t="shared" si="21"/>
        <v>0</v>
      </c>
      <c r="H45" s="535">
        <f t="shared" si="21"/>
        <v>0</v>
      </c>
      <c r="I45" s="536">
        <f t="shared" si="21"/>
        <v>28</v>
      </c>
      <c r="J45" s="536">
        <f t="shared" si="21"/>
        <v>0</v>
      </c>
      <c r="K45" s="537">
        <f t="shared" si="21"/>
        <v>0</v>
      </c>
      <c r="L45" s="1030"/>
      <c r="M45" s="972"/>
      <c r="N45" s="661"/>
      <c r="O45" s="661"/>
      <c r="P45" s="922"/>
      <c r="Q45" s="923"/>
    </row>
    <row r="50" spans="1:28" s="90" customFormat="1" ht="21.75" customHeight="1">
      <c r="A50" s="942" t="s">
        <v>199</v>
      </c>
      <c r="B50" s="943"/>
      <c r="C50" s="943"/>
      <c r="D50" s="943"/>
      <c r="E50" s="943"/>
      <c r="F50" s="943"/>
      <c r="G50" s="943"/>
      <c r="H50" s="944"/>
      <c r="I50" s="89"/>
      <c r="J50" s="945" t="s">
        <v>200</v>
      </c>
      <c r="K50" s="946"/>
      <c r="L50" s="946"/>
      <c r="M50" s="946"/>
      <c r="N50" s="946"/>
      <c r="O50" s="946"/>
      <c r="P50" s="946"/>
      <c r="Q50" s="946"/>
      <c r="R50" s="947"/>
      <c r="T50" s="945" t="s">
        <v>201</v>
      </c>
      <c r="U50" s="946"/>
      <c r="V50" s="946"/>
      <c r="W50" s="946"/>
      <c r="X50" s="946"/>
      <c r="Y50" s="946"/>
      <c r="Z50" s="946"/>
      <c r="AA50" s="946"/>
      <c r="AB50" s="947"/>
    </row>
    <row r="51" spans="1:28" s="90" customFormat="1" ht="15.75" customHeight="1">
      <c r="A51" s="91"/>
      <c r="B51" s="956" t="s">
        <v>41</v>
      </c>
      <c r="C51" s="948" t="s">
        <v>42</v>
      </c>
      <c r="D51" s="949"/>
      <c r="E51" s="952" t="s">
        <v>43</v>
      </c>
      <c r="F51" s="953"/>
      <c r="G51" s="948" t="s">
        <v>44</v>
      </c>
      <c r="H51" s="949"/>
      <c r="I51" s="92"/>
      <c r="J51" s="93"/>
      <c r="K51" s="948" t="s">
        <v>41</v>
      </c>
      <c r="L51" s="949"/>
      <c r="M51" s="948" t="s">
        <v>42</v>
      </c>
      <c r="N51" s="949"/>
      <c r="O51" s="952" t="s">
        <v>43</v>
      </c>
      <c r="P51" s="953"/>
      <c r="Q51" s="948" t="s">
        <v>44</v>
      </c>
      <c r="R51" s="949"/>
      <c r="T51" s="93"/>
      <c r="U51" s="948" t="s">
        <v>41</v>
      </c>
      <c r="V51" s="949"/>
      <c r="W51" s="948" t="s">
        <v>42</v>
      </c>
      <c r="X51" s="949"/>
      <c r="Y51" s="952" t="s">
        <v>43</v>
      </c>
      <c r="Z51" s="953"/>
      <c r="AA51" s="948" t="s">
        <v>44</v>
      </c>
      <c r="AB51" s="949"/>
    </row>
    <row r="52" spans="1:28" s="90" customFormat="1" ht="45.75" customHeight="1">
      <c r="A52" s="91"/>
      <c r="B52" s="957"/>
      <c r="C52" s="950"/>
      <c r="D52" s="951"/>
      <c r="E52" s="954"/>
      <c r="F52" s="955"/>
      <c r="G52" s="950"/>
      <c r="H52" s="951"/>
      <c r="I52" s="92"/>
      <c r="J52" s="93"/>
      <c r="K52" s="950"/>
      <c r="L52" s="951"/>
      <c r="M52" s="950"/>
      <c r="N52" s="951"/>
      <c r="O52" s="954"/>
      <c r="P52" s="955"/>
      <c r="Q52" s="950"/>
      <c r="R52" s="951"/>
      <c r="T52" s="93"/>
      <c r="U52" s="950"/>
      <c r="V52" s="951"/>
      <c r="W52" s="950"/>
      <c r="X52" s="951"/>
      <c r="Y52" s="954"/>
      <c r="Z52" s="955"/>
      <c r="AA52" s="950"/>
      <c r="AB52" s="951"/>
    </row>
    <row r="53" spans="1:28" s="90" customFormat="1" ht="18.75">
      <c r="A53" s="91" t="s">
        <v>9</v>
      </c>
      <c r="B53" s="94">
        <f>AVERAGE(C45,F45,I45)</f>
        <v>28</v>
      </c>
      <c r="C53" s="962">
        <f>COUNTIF(M14:M43,"высокий")</f>
        <v>0</v>
      </c>
      <c r="D53" s="963"/>
      <c r="E53" s="962">
        <f>COUNTIF(M14:M43,"средний")</f>
        <v>10</v>
      </c>
      <c r="F53" s="963"/>
      <c r="G53" s="962">
        <f>COUNTIF(M14:M43,"низкий")</f>
        <v>18</v>
      </c>
      <c r="H53" s="963"/>
      <c r="I53" s="92"/>
      <c r="J53" s="91" t="s">
        <v>9</v>
      </c>
      <c r="K53" s="962">
        <f>AVERAGE(D45,G45,J45)</f>
        <v>0</v>
      </c>
      <c r="L53" s="963"/>
      <c r="M53" s="964">
        <f>COUNTIF(O14:O43,"высокий")</f>
        <v>0</v>
      </c>
      <c r="N53" s="965"/>
      <c r="O53" s="960">
        <f>COUNTIF(O14:O43,"средний")</f>
        <v>0</v>
      </c>
      <c r="P53" s="961"/>
      <c r="Q53" s="960">
        <f>COUNTIF(O14:O43,"низкий")</f>
        <v>30</v>
      </c>
      <c r="R53" s="961"/>
      <c r="T53" s="91" t="s">
        <v>9</v>
      </c>
      <c r="U53" s="962">
        <f>AVERAGE(E45,H45,K45)</f>
        <v>0</v>
      </c>
      <c r="V53" s="963"/>
      <c r="W53" s="964">
        <f>COUNTIF(Q14:Q43,"высокий")</f>
        <v>0</v>
      </c>
      <c r="X53" s="965"/>
      <c r="Y53" s="960">
        <f>COUNTIF(Q14:Q43,"средний")</f>
        <v>0</v>
      </c>
      <c r="Z53" s="961"/>
      <c r="AA53" s="960">
        <f>COUNTIF(Q14:Q43,"низкий")</f>
        <v>27</v>
      </c>
      <c r="AB53" s="961"/>
    </row>
    <row r="54" spans="1:28" s="90" customFormat="1" ht="18.75">
      <c r="A54" s="91" t="s">
        <v>10</v>
      </c>
      <c r="B54" s="91"/>
      <c r="C54" s="958">
        <f>(C53*100%)/B53</f>
        <v>0</v>
      </c>
      <c r="D54" s="959"/>
      <c r="E54" s="958">
        <f>(E53*100%)/B53</f>
        <v>0.35714285714285715</v>
      </c>
      <c r="F54" s="959"/>
      <c r="G54" s="958">
        <f>(G53*100%)/B53</f>
        <v>0.6428571428571429</v>
      </c>
      <c r="H54" s="959"/>
      <c r="I54" s="92"/>
      <c r="J54" s="91" t="s">
        <v>10</v>
      </c>
      <c r="K54" s="656"/>
      <c r="L54" s="657"/>
      <c r="M54" s="966" t="e">
        <f>(M53*100%)/K53</f>
        <v>#DIV/0!</v>
      </c>
      <c r="N54" s="967"/>
      <c r="O54" s="966" t="e">
        <f>(O53*100%)/K53</f>
        <v>#DIV/0!</v>
      </c>
      <c r="P54" s="967"/>
      <c r="Q54" s="966" t="e">
        <f>(Q53*100%)/K53</f>
        <v>#DIV/0!</v>
      </c>
      <c r="R54" s="967"/>
      <c r="T54" s="91" t="s">
        <v>10</v>
      </c>
      <c r="U54" s="656"/>
      <c r="V54" s="657"/>
      <c r="W54" s="966" t="e">
        <f>(W53*100%)/U53</f>
        <v>#DIV/0!</v>
      </c>
      <c r="X54" s="967"/>
      <c r="Y54" s="966" t="e">
        <f>(Y53*100%)/U53</f>
        <v>#DIV/0!</v>
      </c>
      <c r="Z54" s="967"/>
      <c r="AA54" s="966" t="e">
        <f>(AA53*100%)/U53</f>
        <v>#DIV/0!</v>
      </c>
      <c r="AB54" s="967"/>
    </row>
  </sheetData>
  <sheetProtection selectLockedCells="1" selectUnlockedCells="1"/>
  <protectedRanges>
    <protectedRange sqref="C8:D8 E7:J8" name="Диапазон1_1_2"/>
  </protectedRanges>
  <mergeCells count="56">
    <mergeCell ref="M54:N54"/>
    <mergeCell ref="G54:H54"/>
    <mergeCell ref="E54:F54"/>
    <mergeCell ref="C54:D54"/>
    <mergeCell ref="Q53:R53"/>
    <mergeCell ref="M53:N53"/>
    <mergeCell ref="K53:L53"/>
    <mergeCell ref="G53:H53"/>
    <mergeCell ref="E53:F53"/>
    <mergeCell ref="C53:D53"/>
    <mergeCell ref="A45:B45"/>
    <mergeCell ref="L45:M45"/>
    <mergeCell ref="P45:Q45"/>
    <mergeCell ref="C12:E12"/>
    <mergeCell ref="B51:B52"/>
    <mergeCell ref="Q51:R52"/>
    <mergeCell ref="A50:H50"/>
    <mergeCell ref="G51:H52"/>
    <mergeCell ref="E51:F52"/>
    <mergeCell ref="C51:D52"/>
    <mergeCell ref="C7:P7"/>
    <mergeCell ref="C8:I8"/>
    <mergeCell ref="A9:X9"/>
    <mergeCell ref="A11:A13"/>
    <mergeCell ref="B11:B13"/>
    <mergeCell ref="C11:Q11"/>
    <mergeCell ref="F12:H12"/>
    <mergeCell ref="I12:K12"/>
    <mergeCell ref="L12:M13"/>
    <mergeCell ref="P12:Q13"/>
    <mergeCell ref="N12:O13"/>
    <mergeCell ref="A1:AI1"/>
    <mergeCell ref="A2:AI2"/>
    <mergeCell ref="A3:AI3"/>
    <mergeCell ref="A4:AI4"/>
    <mergeCell ref="A6:B6"/>
    <mergeCell ref="C6:P6"/>
    <mergeCell ref="T50:AB50"/>
    <mergeCell ref="J50:R50"/>
    <mergeCell ref="AA51:AB52"/>
    <mergeCell ref="Y51:Z52"/>
    <mergeCell ref="O51:P52"/>
    <mergeCell ref="M51:N52"/>
    <mergeCell ref="K51:L52"/>
    <mergeCell ref="U51:V52"/>
    <mergeCell ref="W51:X52"/>
    <mergeCell ref="AA53:AB53"/>
    <mergeCell ref="AA54:AB54"/>
    <mergeCell ref="Y53:Z53"/>
    <mergeCell ref="Y54:Z54"/>
    <mergeCell ref="O53:P53"/>
    <mergeCell ref="O54:P54"/>
    <mergeCell ref="Q54:R54"/>
    <mergeCell ref="W53:X53"/>
    <mergeCell ref="W54:X54"/>
    <mergeCell ref="U53:V53"/>
  </mergeCells>
  <printOptions horizontalCentered="1" verticalCentered="1"/>
  <pageMargins left="0.55118110236220474" right="0.55118110236220474" top="0.78740157480314965" bottom="0.59055118110236227" header="0" footer="0"/>
  <pageSetup paperSize="9" scale="28" fitToHeight="30" orientation="landscape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3"/>
  <sheetViews>
    <sheetView view="pageBreakPreview" topLeftCell="G5" zoomScale="62" zoomScaleSheetLayoutView="62" workbookViewId="0">
      <selection activeCell="Y53" sqref="Y53:Z53"/>
    </sheetView>
  </sheetViews>
  <sheetFormatPr defaultRowHeight="12.75"/>
  <cols>
    <col min="1" max="1" width="9" customWidth="1"/>
    <col min="2" max="2" width="27.7109375" customWidth="1"/>
    <col min="3" max="20" width="12.85546875" customWidth="1"/>
    <col min="21" max="26" width="15.7109375" customWidth="1"/>
    <col min="27" max="27" width="11.7109375" customWidth="1"/>
    <col min="28" max="28" width="18.140625" customWidth="1"/>
    <col min="29" max="29" width="11.7109375" customWidth="1"/>
    <col min="30" max="30" width="18.85546875" customWidth="1"/>
    <col min="31" max="37" width="11.7109375" customWidth="1"/>
    <col min="38" max="38" width="14.5703125" customWidth="1"/>
    <col min="39" max="39" width="11.7109375" customWidth="1"/>
    <col min="40" max="40" width="15.42578125" customWidth="1"/>
    <col min="41" max="41" width="6.28515625" customWidth="1"/>
  </cols>
  <sheetData>
    <row r="1" spans="1:38" s="77" customFormat="1" ht="23.25">
      <c r="A1" s="904" t="s">
        <v>47</v>
      </c>
      <c r="B1" s="904"/>
      <c r="C1" s="904"/>
      <c r="D1" s="904"/>
      <c r="E1" s="904"/>
      <c r="F1" s="904"/>
      <c r="G1" s="904"/>
      <c r="H1" s="904"/>
      <c r="I1" s="904"/>
      <c r="J1" s="904"/>
      <c r="K1" s="904"/>
      <c r="L1" s="904"/>
      <c r="M1" s="904"/>
      <c r="N1" s="904"/>
      <c r="O1" s="904"/>
      <c r="P1" s="904"/>
      <c r="Q1" s="904"/>
      <c r="R1" s="904"/>
      <c r="S1" s="904"/>
      <c r="T1" s="904"/>
      <c r="U1" s="904"/>
      <c r="V1" s="904"/>
      <c r="W1" s="904"/>
      <c r="X1" s="904"/>
      <c r="Y1" s="904"/>
      <c r="Z1" s="904"/>
      <c r="AA1" s="904"/>
      <c r="AB1" s="904"/>
      <c r="AC1" s="904"/>
      <c r="AD1" s="904"/>
      <c r="AE1" s="904"/>
      <c r="AF1" s="904"/>
      <c r="AG1" s="904"/>
      <c r="AH1" s="904"/>
      <c r="AI1" s="904"/>
      <c r="AJ1" s="904"/>
      <c r="AK1" s="904"/>
      <c r="AL1" s="904"/>
    </row>
    <row r="2" spans="1:38" s="77" customFormat="1" ht="23.25">
      <c r="A2" s="905" t="s">
        <v>0</v>
      </c>
      <c r="B2" s="905"/>
      <c r="C2" s="905"/>
      <c r="D2" s="905"/>
      <c r="E2" s="905"/>
      <c r="F2" s="905"/>
      <c r="G2" s="905"/>
      <c r="H2" s="905"/>
      <c r="I2" s="905"/>
      <c r="J2" s="905"/>
      <c r="K2" s="905"/>
      <c r="L2" s="905"/>
      <c r="M2" s="905"/>
      <c r="N2" s="905"/>
      <c r="O2" s="905"/>
      <c r="P2" s="905"/>
      <c r="Q2" s="905"/>
      <c r="R2" s="905"/>
      <c r="S2" s="905"/>
      <c r="T2" s="905"/>
      <c r="U2" s="905"/>
      <c r="V2" s="905"/>
      <c r="W2" s="905"/>
      <c r="X2" s="905"/>
      <c r="Y2" s="905"/>
      <c r="Z2" s="905"/>
      <c r="AA2" s="905"/>
      <c r="AB2" s="905"/>
      <c r="AC2" s="905"/>
      <c r="AD2" s="905"/>
      <c r="AE2" s="905"/>
      <c r="AF2" s="905"/>
      <c r="AG2" s="905"/>
      <c r="AH2" s="905"/>
      <c r="AI2" s="905"/>
      <c r="AJ2" s="905"/>
      <c r="AK2" s="905"/>
      <c r="AL2" s="905"/>
    </row>
    <row r="3" spans="1:38" s="77" customFormat="1" ht="17.25" customHeight="1">
      <c r="A3" s="905" t="s">
        <v>88</v>
      </c>
      <c r="B3" s="905"/>
      <c r="C3" s="905"/>
      <c r="D3" s="905"/>
      <c r="E3" s="905"/>
      <c r="F3" s="905"/>
      <c r="G3" s="905"/>
      <c r="H3" s="905"/>
      <c r="I3" s="905"/>
      <c r="J3" s="905"/>
      <c r="K3" s="905"/>
      <c r="L3" s="905"/>
      <c r="M3" s="905"/>
      <c r="N3" s="905"/>
      <c r="O3" s="905"/>
      <c r="P3" s="905"/>
      <c r="Q3" s="905"/>
      <c r="R3" s="905"/>
      <c r="S3" s="905"/>
      <c r="T3" s="905"/>
      <c r="U3" s="905"/>
      <c r="V3" s="905"/>
      <c r="W3" s="905"/>
      <c r="X3" s="905"/>
      <c r="Y3" s="905"/>
      <c r="Z3" s="905"/>
      <c r="AA3" s="905"/>
      <c r="AB3" s="905"/>
      <c r="AC3" s="905"/>
      <c r="AD3" s="905"/>
      <c r="AE3" s="905"/>
      <c r="AF3" s="905"/>
      <c r="AG3" s="905"/>
      <c r="AH3" s="905"/>
      <c r="AI3" s="905"/>
      <c r="AJ3" s="905"/>
      <c r="AK3" s="905"/>
      <c r="AL3" s="905"/>
    </row>
    <row r="4" spans="1:38" s="77" customFormat="1" ht="23.25">
      <c r="A4" s="904" t="s">
        <v>147</v>
      </c>
      <c r="B4" s="904"/>
      <c r="C4" s="904"/>
      <c r="D4" s="904"/>
      <c r="E4" s="904"/>
      <c r="F4" s="904"/>
      <c r="G4" s="904"/>
      <c r="H4" s="904"/>
      <c r="I4" s="904"/>
      <c r="J4" s="904"/>
      <c r="K4" s="904"/>
      <c r="L4" s="904"/>
      <c r="M4" s="904"/>
      <c r="N4" s="904"/>
      <c r="O4" s="904"/>
      <c r="P4" s="904"/>
      <c r="Q4" s="904"/>
      <c r="R4" s="904"/>
      <c r="S4" s="904"/>
      <c r="T4" s="904"/>
      <c r="U4" s="904"/>
      <c r="V4" s="904"/>
      <c r="W4" s="904"/>
      <c r="X4" s="904"/>
      <c r="Y4" s="904"/>
      <c r="Z4" s="904"/>
      <c r="AA4" s="904"/>
      <c r="AB4" s="904"/>
      <c r="AC4" s="904"/>
      <c r="AD4" s="904"/>
      <c r="AE4" s="904"/>
      <c r="AF4" s="904"/>
      <c r="AG4" s="904"/>
      <c r="AH4" s="904"/>
      <c r="AI4" s="904"/>
      <c r="AJ4" s="904"/>
      <c r="AK4" s="904"/>
      <c r="AL4" s="904"/>
    </row>
    <row r="5" spans="1:38" s="4" customFormat="1" ht="18.75">
      <c r="A5" s="16"/>
      <c r="B5" s="16"/>
      <c r="C5" s="16"/>
      <c r="D5" s="658"/>
      <c r="E5" s="16"/>
      <c r="F5" s="16"/>
      <c r="G5" s="658"/>
      <c r="H5" s="16"/>
      <c r="I5" s="16"/>
      <c r="J5" s="658"/>
      <c r="K5" s="16"/>
      <c r="L5" s="16"/>
      <c r="M5" s="658"/>
      <c r="N5" s="16"/>
      <c r="O5" s="16"/>
      <c r="P5" s="658"/>
      <c r="Q5" s="16"/>
      <c r="R5" s="16"/>
      <c r="S5" s="658"/>
      <c r="T5" s="16"/>
      <c r="U5" s="16"/>
      <c r="V5" s="16"/>
      <c r="W5" s="658"/>
      <c r="X5" s="658"/>
      <c r="Y5" s="16"/>
      <c r="Z5" s="16"/>
      <c r="AA5" s="16"/>
    </row>
    <row r="6" spans="1:38" s="76" customFormat="1" ht="20.25">
      <c r="A6" s="907" t="s">
        <v>27</v>
      </c>
      <c r="B6" s="907"/>
      <c r="C6" s="984" t="str">
        <f>'справка Н.Г.'!D4</f>
        <v>дети 3-4  лет жизни группы №1 общеразвивающей направленности</v>
      </c>
      <c r="D6" s="985"/>
      <c r="E6" s="985"/>
      <c r="F6" s="985"/>
      <c r="G6" s="985"/>
      <c r="H6" s="985"/>
      <c r="I6" s="985"/>
      <c r="J6" s="985"/>
      <c r="K6" s="985"/>
      <c r="L6" s="985"/>
      <c r="M6" s="985"/>
      <c r="N6" s="985"/>
      <c r="O6" s="986"/>
      <c r="P6" s="687"/>
    </row>
    <row r="7" spans="1:38" s="76" customFormat="1" ht="20.25">
      <c r="A7" s="78" t="s">
        <v>148</v>
      </c>
      <c r="B7" s="78"/>
      <c r="C7" s="973"/>
      <c r="D7" s="974"/>
      <c r="E7" s="974"/>
      <c r="F7" s="974"/>
      <c r="G7" s="974"/>
      <c r="H7" s="974"/>
      <c r="I7" s="974"/>
      <c r="J7" s="974"/>
      <c r="K7" s="975"/>
      <c r="L7" s="975"/>
      <c r="M7" s="975"/>
      <c r="N7" s="975"/>
      <c r="O7" s="976"/>
      <c r="P7" s="688"/>
    </row>
    <row r="8" spans="1:38" s="76" customFormat="1" ht="20.25">
      <c r="A8" s="78" t="s">
        <v>7</v>
      </c>
      <c r="B8" s="79" t="str">
        <f>'справка Н.Г.'!C5</f>
        <v>2022-2023</v>
      </c>
      <c r="C8" s="977"/>
      <c r="D8" s="978"/>
      <c r="E8" s="978"/>
      <c r="F8" s="978"/>
      <c r="G8" s="978"/>
      <c r="H8" s="978"/>
      <c r="I8" s="978"/>
      <c r="J8" s="653"/>
    </row>
    <row r="9" spans="1:38" s="76" customFormat="1" ht="20.25">
      <c r="A9" s="979" t="s">
        <v>149</v>
      </c>
      <c r="B9" s="979"/>
      <c r="C9" s="979"/>
      <c r="D9" s="979"/>
      <c r="E9" s="979"/>
      <c r="F9" s="979"/>
      <c r="G9" s="979"/>
      <c r="H9" s="979"/>
      <c r="I9" s="979"/>
      <c r="J9" s="979"/>
      <c r="K9" s="979"/>
      <c r="L9" s="979"/>
      <c r="M9" s="979"/>
      <c r="N9" s="979"/>
      <c r="O9" s="979"/>
      <c r="P9" s="979"/>
      <c r="Q9" s="979"/>
      <c r="R9" s="979"/>
      <c r="S9" s="979"/>
      <c r="T9" s="979"/>
      <c r="U9" s="979"/>
      <c r="V9" s="979"/>
      <c r="W9" s="979"/>
      <c r="X9" s="979"/>
      <c r="Y9" s="979"/>
      <c r="Z9" s="979"/>
      <c r="AA9" s="979"/>
    </row>
    <row r="10" spans="1:38" ht="16.5" thickBot="1">
      <c r="A10" s="1"/>
    </row>
    <row r="11" spans="1:38" s="4" customFormat="1" ht="69" customHeight="1" thickBot="1">
      <c r="A11" s="981"/>
      <c r="B11" s="540" t="s">
        <v>1</v>
      </c>
      <c r="C11" s="720" t="s">
        <v>168</v>
      </c>
      <c r="D11" s="722"/>
      <c r="E11" s="721"/>
      <c r="F11" s="720" t="s">
        <v>169</v>
      </c>
      <c r="G11" s="722"/>
      <c r="H11" s="722"/>
      <c r="I11" s="720" t="s">
        <v>170</v>
      </c>
      <c r="J11" s="722"/>
      <c r="K11" s="721"/>
      <c r="L11" s="720" t="s">
        <v>171</v>
      </c>
      <c r="M11" s="722"/>
      <c r="N11" s="721"/>
      <c r="O11" s="720" t="s">
        <v>172</v>
      </c>
      <c r="P11" s="722"/>
      <c r="Q11" s="721"/>
      <c r="R11" s="720" t="s">
        <v>173</v>
      </c>
      <c r="S11" s="722"/>
      <c r="T11" s="721"/>
      <c r="U11" s="932" t="s">
        <v>37</v>
      </c>
      <c r="V11" s="933"/>
      <c r="W11" s="936" t="s">
        <v>181</v>
      </c>
      <c r="X11" s="937"/>
      <c r="Y11" s="932" t="s">
        <v>38</v>
      </c>
      <c r="Z11" s="933"/>
    </row>
    <row r="12" spans="1:38" s="4" customFormat="1" ht="45.6" customHeight="1" thickBot="1">
      <c r="A12" s="982"/>
      <c r="B12" s="541"/>
      <c r="C12" s="27" t="s">
        <v>35</v>
      </c>
      <c r="D12" s="660" t="s">
        <v>179</v>
      </c>
      <c r="E12" s="30" t="s">
        <v>36</v>
      </c>
      <c r="F12" s="29" t="s">
        <v>35</v>
      </c>
      <c r="G12" s="660" t="s">
        <v>179</v>
      </c>
      <c r="H12" s="28" t="s">
        <v>36</v>
      </c>
      <c r="I12" s="27" t="s">
        <v>35</v>
      </c>
      <c r="J12" s="660" t="s">
        <v>179</v>
      </c>
      <c r="K12" s="30" t="s">
        <v>36</v>
      </c>
      <c r="L12" s="29" t="s">
        <v>35</v>
      </c>
      <c r="M12" s="660" t="s">
        <v>179</v>
      </c>
      <c r="N12" s="28" t="s">
        <v>36</v>
      </c>
      <c r="O12" s="27" t="s">
        <v>35</v>
      </c>
      <c r="P12" s="660" t="s">
        <v>179</v>
      </c>
      <c r="Q12" s="30" t="s">
        <v>36</v>
      </c>
      <c r="R12" s="27" t="s">
        <v>35</v>
      </c>
      <c r="S12" s="660" t="s">
        <v>179</v>
      </c>
      <c r="T12" s="30" t="s">
        <v>36</v>
      </c>
      <c r="U12" s="934"/>
      <c r="V12" s="937"/>
      <c r="W12" s="936"/>
      <c r="X12" s="937"/>
      <c r="Y12" s="934"/>
      <c r="Z12" s="937"/>
    </row>
    <row r="13" spans="1:38" s="77" customFormat="1" ht="22.7" customHeight="1">
      <c r="A13" s="453">
        <v>1</v>
      </c>
      <c r="B13" s="447" t="str">
        <f>'реч. разв.'!B17</f>
        <v xml:space="preserve">А. Эмиль </v>
      </c>
      <c r="C13" s="567"/>
      <c r="D13" s="662"/>
      <c r="E13" s="663"/>
      <c r="F13" s="567"/>
      <c r="G13" s="662"/>
      <c r="H13" s="664"/>
      <c r="I13" s="567"/>
      <c r="J13" s="662"/>
      <c r="K13" s="663"/>
      <c r="L13" s="567"/>
      <c r="M13" s="662"/>
      <c r="N13" s="664"/>
      <c r="O13" s="567"/>
      <c r="P13" s="662"/>
      <c r="Q13" s="663"/>
      <c r="R13" s="567"/>
      <c r="S13" s="662"/>
      <c r="T13" s="663"/>
      <c r="U13" s="87">
        <f>SUM(C13,F13,I13,L13,O13,R13)</f>
        <v>0</v>
      </c>
      <c r="V13" s="84" t="str">
        <f>IF(U13&lt;8,"низкий",IF(U13&lt;13,"средний",IF(U13&gt;12,"высокий")))</f>
        <v>низкий</v>
      </c>
      <c r="W13" s="87">
        <f>SUM(D13,G13,J13,M13,P13,S13)</f>
        <v>0</v>
      </c>
      <c r="X13" s="84" t="str">
        <f>IF(W13&lt;8,"низкий",IF(W13&lt;13,"средний",IF(W13&gt;12,"высокий")))</f>
        <v>низкий</v>
      </c>
      <c r="Y13" s="628">
        <f>SUM(E13,H13,K13,N13,Q13,T13)</f>
        <v>0</v>
      </c>
      <c r="Z13" s="472" t="str">
        <f>IF(Y13&lt;8,"низкий",IF(Y13&lt;13,"средний",IF(Y13&gt;12,"высокий")))</f>
        <v>низкий</v>
      </c>
    </row>
    <row r="14" spans="1:38" s="77" customFormat="1" ht="22.7" customHeight="1">
      <c r="A14" s="454">
        <v>2</v>
      </c>
      <c r="B14" s="448" t="str">
        <f>'реч. разв.'!B18</f>
        <v xml:space="preserve">А. Эсма </v>
      </c>
      <c r="C14" s="638"/>
      <c r="D14" s="665"/>
      <c r="E14" s="666"/>
      <c r="F14" s="638"/>
      <c r="G14" s="665"/>
      <c r="H14" s="667"/>
      <c r="I14" s="638"/>
      <c r="J14" s="665"/>
      <c r="K14" s="666"/>
      <c r="L14" s="638"/>
      <c r="M14" s="665"/>
      <c r="N14" s="667"/>
      <c r="O14" s="638"/>
      <c r="P14" s="665"/>
      <c r="Q14" s="666"/>
      <c r="R14" s="638"/>
      <c r="S14" s="665"/>
      <c r="T14" s="666"/>
      <c r="U14" s="88">
        <f>SUM(C14,F14,I14,L14,O14,R14)</f>
        <v>0</v>
      </c>
      <c r="V14" s="107" t="str">
        <f>IF(U14&lt;8,"низкий",IF(U14&lt;13,"средний",IF(U14&gt;12,"высокий")))</f>
        <v>низкий</v>
      </c>
      <c r="W14" s="88">
        <f>SUM(D14,G14,J14,M14,P14,S14)</f>
        <v>0</v>
      </c>
      <c r="X14" s="107" t="str">
        <f>IF(W14&lt;8,"низкий",IF(W14&lt;13,"средний",IF(W14&gt;12,"высокий")))</f>
        <v>низкий</v>
      </c>
      <c r="Y14" s="629">
        <f>SUM(E14,H14,K14,N14,Q14,T14)</f>
        <v>0</v>
      </c>
      <c r="Z14" s="466" t="str">
        <f>IF(Y14&lt;8,"низкий",IF(Y14&lt;13,"средний",IF(Y14&gt;12,"высокий")))</f>
        <v>низкий</v>
      </c>
    </row>
    <row r="15" spans="1:38" s="77" customFormat="1" ht="22.7" customHeight="1">
      <c r="A15" s="454">
        <v>3</v>
      </c>
      <c r="B15" s="448" t="str">
        <f>'реч. разв.'!B19</f>
        <v xml:space="preserve">Г. Элина </v>
      </c>
      <c r="C15" s="638"/>
      <c r="D15" s="665"/>
      <c r="E15" s="666"/>
      <c r="F15" s="638"/>
      <c r="G15" s="665"/>
      <c r="H15" s="667"/>
      <c r="I15" s="638"/>
      <c r="J15" s="665"/>
      <c r="K15" s="666"/>
      <c r="L15" s="638"/>
      <c r="M15" s="665"/>
      <c r="N15" s="667"/>
      <c r="O15" s="638"/>
      <c r="P15" s="665"/>
      <c r="Q15" s="666"/>
      <c r="R15" s="638"/>
      <c r="S15" s="665"/>
      <c r="T15" s="666"/>
      <c r="U15" s="88">
        <f t="shared" ref="U15:U36" si="0">SUM(C15,F15,I15,L15,O15,R15)</f>
        <v>0</v>
      </c>
      <c r="V15" s="107" t="str">
        <f t="shared" ref="V15:V36" si="1">IF(U15&lt;8,"низкий",IF(U15&lt;13,"средний",IF(U15&gt;12,"высокий")))</f>
        <v>низкий</v>
      </c>
      <c r="W15" s="88">
        <f t="shared" ref="W15:W42" si="2">SUM(D15,G15,J15,M15,P15,S15)</f>
        <v>0</v>
      </c>
      <c r="X15" s="107" t="str">
        <f t="shared" ref="X15:X42" si="3">IF(W15&lt;8,"низкий",IF(W15&lt;13,"средний",IF(W15&gt;12,"высокий")))</f>
        <v>низкий</v>
      </c>
      <c r="Y15" s="629">
        <f t="shared" ref="Y15:Y36" si="4">SUM(E15,H15,K15,N15,Q15,T15)</f>
        <v>0</v>
      </c>
      <c r="Z15" s="466" t="str">
        <f t="shared" ref="Z15:Z36" si="5">IF(Y15&lt;8,"низкий",IF(Y15&lt;13,"средний",IF(Y15&gt;12,"высокий")))</f>
        <v>низкий</v>
      </c>
    </row>
    <row r="16" spans="1:38" s="77" customFormat="1" ht="22.7" customHeight="1">
      <c r="A16" s="454">
        <v>4</v>
      </c>
      <c r="B16" s="448" t="str">
        <f>'реч. разв.'!B20</f>
        <v>Г. Сафина</v>
      </c>
      <c r="C16" s="638"/>
      <c r="D16" s="665"/>
      <c r="E16" s="666"/>
      <c r="F16" s="638"/>
      <c r="G16" s="665"/>
      <c r="H16" s="667"/>
      <c r="I16" s="638"/>
      <c r="J16" s="665"/>
      <c r="K16" s="666"/>
      <c r="L16" s="638"/>
      <c r="M16" s="665"/>
      <c r="N16" s="667"/>
      <c r="O16" s="638"/>
      <c r="P16" s="665"/>
      <c r="Q16" s="666"/>
      <c r="R16" s="638"/>
      <c r="S16" s="665"/>
      <c r="T16" s="666"/>
      <c r="U16" s="88">
        <f t="shared" si="0"/>
        <v>0</v>
      </c>
      <c r="V16" s="107" t="str">
        <f t="shared" si="1"/>
        <v>низкий</v>
      </c>
      <c r="W16" s="88">
        <f t="shared" si="2"/>
        <v>0</v>
      </c>
      <c r="X16" s="107" t="str">
        <f t="shared" si="3"/>
        <v>низкий</v>
      </c>
      <c r="Y16" s="629">
        <f t="shared" si="4"/>
        <v>0</v>
      </c>
      <c r="Z16" s="466" t="str">
        <f t="shared" si="5"/>
        <v>низкий</v>
      </c>
    </row>
    <row r="17" spans="1:26" s="77" customFormat="1" ht="22.7" customHeight="1">
      <c r="A17" s="454">
        <v>5</v>
      </c>
      <c r="B17" s="448" t="str">
        <f>'реч. разв.'!B21</f>
        <v xml:space="preserve">Г. Эмилия </v>
      </c>
      <c r="C17" s="638"/>
      <c r="D17" s="665"/>
      <c r="E17" s="666"/>
      <c r="F17" s="638"/>
      <c r="G17" s="665"/>
      <c r="H17" s="667"/>
      <c r="I17" s="638"/>
      <c r="J17" s="665"/>
      <c r="K17" s="666"/>
      <c r="L17" s="638"/>
      <c r="M17" s="665"/>
      <c r="N17" s="667"/>
      <c r="O17" s="638"/>
      <c r="P17" s="665"/>
      <c r="Q17" s="666"/>
      <c r="R17" s="638"/>
      <c r="S17" s="665"/>
      <c r="T17" s="666"/>
      <c r="U17" s="88">
        <f t="shared" si="0"/>
        <v>0</v>
      </c>
      <c r="V17" s="107" t="str">
        <f t="shared" si="1"/>
        <v>низкий</v>
      </c>
      <c r="W17" s="88">
        <f t="shared" si="2"/>
        <v>0</v>
      </c>
      <c r="X17" s="107" t="str">
        <f t="shared" si="3"/>
        <v>низкий</v>
      </c>
      <c r="Y17" s="629">
        <f t="shared" si="4"/>
        <v>0</v>
      </c>
      <c r="Z17" s="466" t="str">
        <f t="shared" si="5"/>
        <v>низкий</v>
      </c>
    </row>
    <row r="18" spans="1:26" s="77" customFormat="1" ht="22.7" customHeight="1">
      <c r="A18" s="454">
        <v>6</v>
      </c>
      <c r="B18" s="448" t="str">
        <f>'реч. разв.'!B22</f>
        <v xml:space="preserve">Г. Степан </v>
      </c>
      <c r="C18" s="638"/>
      <c r="D18" s="665"/>
      <c r="E18" s="666"/>
      <c r="F18" s="638"/>
      <c r="G18" s="665"/>
      <c r="H18" s="667"/>
      <c r="I18" s="638"/>
      <c r="J18" s="665"/>
      <c r="K18" s="666"/>
      <c r="L18" s="638"/>
      <c r="M18" s="665"/>
      <c r="N18" s="667"/>
      <c r="O18" s="638"/>
      <c r="P18" s="665"/>
      <c r="Q18" s="666"/>
      <c r="R18" s="638"/>
      <c r="S18" s="665"/>
      <c r="T18" s="666"/>
      <c r="U18" s="88">
        <f t="shared" si="0"/>
        <v>0</v>
      </c>
      <c r="V18" s="107" t="str">
        <f t="shared" si="1"/>
        <v>низкий</v>
      </c>
      <c r="W18" s="88">
        <f t="shared" si="2"/>
        <v>0</v>
      </c>
      <c r="X18" s="107" t="str">
        <f t="shared" si="3"/>
        <v>низкий</v>
      </c>
      <c r="Y18" s="629">
        <f t="shared" si="4"/>
        <v>0</v>
      </c>
      <c r="Z18" s="466" t="str">
        <f t="shared" si="5"/>
        <v>низкий</v>
      </c>
    </row>
    <row r="19" spans="1:26" s="77" customFormat="1" ht="22.7" customHeight="1">
      <c r="A19" s="454">
        <v>7</v>
      </c>
      <c r="B19" s="448" t="str">
        <f>'реч. разв.'!B23</f>
        <v xml:space="preserve">Г. Надежда </v>
      </c>
      <c r="C19" s="638"/>
      <c r="D19" s="665"/>
      <c r="E19" s="666"/>
      <c r="F19" s="638"/>
      <c r="G19" s="665"/>
      <c r="H19" s="667"/>
      <c r="I19" s="638"/>
      <c r="J19" s="665"/>
      <c r="K19" s="666"/>
      <c r="L19" s="638"/>
      <c r="M19" s="665"/>
      <c r="N19" s="667"/>
      <c r="O19" s="638"/>
      <c r="P19" s="665"/>
      <c r="Q19" s="666"/>
      <c r="R19" s="638"/>
      <c r="S19" s="665"/>
      <c r="T19" s="666"/>
      <c r="U19" s="88">
        <f t="shared" si="0"/>
        <v>0</v>
      </c>
      <c r="V19" s="107" t="str">
        <f t="shared" si="1"/>
        <v>низкий</v>
      </c>
      <c r="W19" s="88">
        <f t="shared" si="2"/>
        <v>0</v>
      </c>
      <c r="X19" s="107" t="str">
        <f t="shared" si="3"/>
        <v>низкий</v>
      </c>
      <c r="Y19" s="629">
        <f t="shared" si="4"/>
        <v>0</v>
      </c>
      <c r="Z19" s="466" t="str">
        <f t="shared" si="5"/>
        <v>низкий</v>
      </c>
    </row>
    <row r="20" spans="1:26" s="77" customFormat="1" ht="22.7" customHeight="1">
      <c r="A20" s="454">
        <v>8</v>
      </c>
      <c r="B20" s="448" t="str">
        <f>'реч. разв.'!B24</f>
        <v xml:space="preserve">Д. Мохина </v>
      </c>
      <c r="C20" s="638"/>
      <c r="D20" s="665"/>
      <c r="E20" s="666"/>
      <c r="F20" s="638"/>
      <c r="G20" s="665"/>
      <c r="H20" s="667"/>
      <c r="I20" s="638"/>
      <c r="J20" s="665"/>
      <c r="K20" s="666"/>
      <c r="L20" s="638"/>
      <c r="M20" s="665"/>
      <c r="N20" s="667"/>
      <c r="O20" s="638"/>
      <c r="P20" s="665"/>
      <c r="Q20" s="666"/>
      <c r="R20" s="638"/>
      <c r="S20" s="665"/>
      <c r="T20" s="666"/>
      <c r="U20" s="88">
        <f t="shared" si="0"/>
        <v>0</v>
      </c>
      <c r="V20" s="107" t="str">
        <f t="shared" si="1"/>
        <v>низкий</v>
      </c>
      <c r="W20" s="88">
        <f t="shared" si="2"/>
        <v>0</v>
      </c>
      <c r="X20" s="107" t="str">
        <f t="shared" si="3"/>
        <v>низкий</v>
      </c>
      <c r="Y20" s="629">
        <f t="shared" si="4"/>
        <v>0</v>
      </c>
      <c r="Z20" s="466" t="str">
        <f t="shared" si="5"/>
        <v>низкий</v>
      </c>
    </row>
    <row r="21" spans="1:26" s="77" customFormat="1" ht="22.7" customHeight="1">
      <c r="A21" s="454">
        <v>9</v>
      </c>
      <c r="B21" s="448" t="str">
        <f>'реч. разв.'!B25</f>
        <v xml:space="preserve">Е. Платон </v>
      </c>
      <c r="C21" s="638"/>
      <c r="D21" s="665"/>
      <c r="E21" s="666"/>
      <c r="F21" s="638"/>
      <c r="G21" s="665"/>
      <c r="H21" s="667"/>
      <c r="I21" s="638"/>
      <c r="J21" s="665"/>
      <c r="K21" s="666"/>
      <c r="L21" s="638"/>
      <c r="M21" s="665"/>
      <c r="N21" s="667"/>
      <c r="O21" s="638"/>
      <c r="P21" s="665"/>
      <c r="Q21" s="666"/>
      <c r="R21" s="638"/>
      <c r="S21" s="665"/>
      <c r="T21" s="666"/>
      <c r="U21" s="88">
        <f t="shared" si="0"/>
        <v>0</v>
      </c>
      <c r="V21" s="107" t="str">
        <f t="shared" si="1"/>
        <v>низкий</v>
      </c>
      <c r="W21" s="88">
        <f t="shared" si="2"/>
        <v>0</v>
      </c>
      <c r="X21" s="107" t="str">
        <f t="shared" si="3"/>
        <v>низкий</v>
      </c>
      <c r="Y21" s="629">
        <f t="shared" si="4"/>
        <v>0</v>
      </c>
      <c r="Z21" s="466" t="str">
        <f t="shared" si="5"/>
        <v>низкий</v>
      </c>
    </row>
    <row r="22" spans="1:26" s="77" customFormat="1" ht="22.7" customHeight="1">
      <c r="A22" s="454">
        <v>10</v>
      </c>
      <c r="B22" s="448" t="str">
        <f>'реч. разв.'!B26</f>
        <v xml:space="preserve">Е. Ульяна </v>
      </c>
      <c r="C22" s="638"/>
      <c r="D22" s="665"/>
      <c r="E22" s="666"/>
      <c r="F22" s="638"/>
      <c r="G22" s="665"/>
      <c r="H22" s="667"/>
      <c r="I22" s="638"/>
      <c r="J22" s="665"/>
      <c r="K22" s="666"/>
      <c r="L22" s="638"/>
      <c r="M22" s="665"/>
      <c r="N22" s="667"/>
      <c r="O22" s="638"/>
      <c r="P22" s="665"/>
      <c r="Q22" s="666"/>
      <c r="R22" s="638"/>
      <c r="S22" s="665"/>
      <c r="T22" s="666"/>
      <c r="U22" s="88">
        <f t="shared" si="0"/>
        <v>0</v>
      </c>
      <c r="V22" s="107" t="str">
        <f t="shared" si="1"/>
        <v>низкий</v>
      </c>
      <c r="W22" s="88">
        <f t="shared" si="2"/>
        <v>0</v>
      </c>
      <c r="X22" s="107" t="str">
        <f t="shared" si="3"/>
        <v>низкий</v>
      </c>
      <c r="Y22" s="629">
        <f t="shared" si="4"/>
        <v>0</v>
      </c>
      <c r="Z22" s="466" t="str">
        <f t="shared" si="5"/>
        <v>низкий</v>
      </c>
    </row>
    <row r="23" spans="1:26" s="77" customFormat="1" ht="22.7" customHeight="1">
      <c r="A23" s="454">
        <v>11</v>
      </c>
      <c r="B23" s="448" t="str">
        <f>'реч. разв.'!B27</f>
        <v xml:space="preserve">И.  Аиша </v>
      </c>
      <c r="C23" s="638"/>
      <c r="D23" s="665"/>
      <c r="E23" s="666"/>
      <c r="F23" s="638"/>
      <c r="G23" s="665"/>
      <c r="H23" s="667"/>
      <c r="I23" s="638"/>
      <c r="J23" s="665"/>
      <c r="K23" s="666"/>
      <c r="L23" s="638"/>
      <c r="M23" s="665"/>
      <c r="N23" s="667"/>
      <c r="O23" s="638"/>
      <c r="P23" s="665"/>
      <c r="Q23" s="666"/>
      <c r="R23" s="638"/>
      <c r="S23" s="665"/>
      <c r="T23" s="666"/>
      <c r="U23" s="88">
        <f t="shared" si="0"/>
        <v>0</v>
      </c>
      <c r="V23" s="107" t="str">
        <f t="shared" si="1"/>
        <v>низкий</v>
      </c>
      <c r="W23" s="88">
        <f t="shared" si="2"/>
        <v>0</v>
      </c>
      <c r="X23" s="107" t="str">
        <f t="shared" si="3"/>
        <v>низкий</v>
      </c>
      <c r="Y23" s="629">
        <f t="shared" si="4"/>
        <v>0</v>
      </c>
      <c r="Z23" s="466" t="str">
        <f t="shared" si="5"/>
        <v>низкий</v>
      </c>
    </row>
    <row r="24" spans="1:26" s="77" customFormat="1" ht="22.7" customHeight="1">
      <c r="A24" s="454">
        <v>12</v>
      </c>
      <c r="B24" s="448" t="str">
        <f>'реч. разв.'!B28</f>
        <v xml:space="preserve">К. Зумурия </v>
      </c>
      <c r="C24" s="638"/>
      <c r="D24" s="665"/>
      <c r="E24" s="666"/>
      <c r="F24" s="638"/>
      <c r="G24" s="665"/>
      <c r="H24" s="667"/>
      <c r="I24" s="638"/>
      <c r="J24" s="665"/>
      <c r="K24" s="666"/>
      <c r="L24" s="638"/>
      <c r="M24" s="665"/>
      <c r="N24" s="667"/>
      <c r="O24" s="638"/>
      <c r="P24" s="665"/>
      <c r="Q24" s="666"/>
      <c r="R24" s="638"/>
      <c r="S24" s="665"/>
      <c r="T24" s="666"/>
      <c r="U24" s="88">
        <f t="shared" si="0"/>
        <v>0</v>
      </c>
      <c r="V24" s="107" t="str">
        <f t="shared" si="1"/>
        <v>низкий</v>
      </c>
      <c r="W24" s="88">
        <f t="shared" si="2"/>
        <v>0</v>
      </c>
      <c r="X24" s="107" t="str">
        <f t="shared" si="3"/>
        <v>низкий</v>
      </c>
      <c r="Y24" s="629">
        <f t="shared" si="4"/>
        <v>0</v>
      </c>
      <c r="Z24" s="466" t="str">
        <f t="shared" si="5"/>
        <v>низкий</v>
      </c>
    </row>
    <row r="25" spans="1:26" s="77" customFormat="1" ht="22.7" customHeight="1">
      <c r="A25" s="454">
        <v>13</v>
      </c>
      <c r="B25" s="448" t="str">
        <f>'реч. разв.'!B29</f>
        <v xml:space="preserve">К. Амалия </v>
      </c>
      <c r="C25" s="638"/>
      <c r="D25" s="665"/>
      <c r="E25" s="666"/>
      <c r="F25" s="638"/>
      <c r="G25" s="665"/>
      <c r="H25" s="667"/>
      <c r="I25" s="638"/>
      <c r="J25" s="665"/>
      <c r="K25" s="666"/>
      <c r="L25" s="638"/>
      <c r="M25" s="665"/>
      <c r="N25" s="667"/>
      <c r="O25" s="638"/>
      <c r="P25" s="665"/>
      <c r="Q25" s="666"/>
      <c r="R25" s="638"/>
      <c r="S25" s="665"/>
      <c r="T25" s="666"/>
      <c r="U25" s="88">
        <f t="shared" si="0"/>
        <v>0</v>
      </c>
      <c r="V25" s="107" t="str">
        <f t="shared" si="1"/>
        <v>низкий</v>
      </c>
      <c r="W25" s="88">
        <f t="shared" si="2"/>
        <v>0</v>
      </c>
      <c r="X25" s="107" t="str">
        <f t="shared" si="3"/>
        <v>низкий</v>
      </c>
      <c r="Y25" s="629">
        <f t="shared" si="4"/>
        <v>0</v>
      </c>
      <c r="Z25" s="466" t="str">
        <f t="shared" si="5"/>
        <v>низкий</v>
      </c>
    </row>
    <row r="26" spans="1:26" s="77" customFormat="1" ht="22.7" customHeight="1">
      <c r="A26" s="454">
        <v>14</v>
      </c>
      <c r="B26" s="448" t="str">
        <f>'реч. разв.'!B30</f>
        <v>К. Алексей</v>
      </c>
      <c r="C26" s="638"/>
      <c r="D26" s="665"/>
      <c r="E26" s="666"/>
      <c r="F26" s="638"/>
      <c r="G26" s="665"/>
      <c r="H26" s="667"/>
      <c r="I26" s="638"/>
      <c r="J26" s="665"/>
      <c r="K26" s="666"/>
      <c r="L26" s="638"/>
      <c r="M26" s="665"/>
      <c r="N26" s="667"/>
      <c r="O26" s="638"/>
      <c r="P26" s="665"/>
      <c r="Q26" s="666"/>
      <c r="R26" s="638"/>
      <c r="S26" s="665"/>
      <c r="T26" s="666"/>
      <c r="U26" s="88">
        <f t="shared" si="0"/>
        <v>0</v>
      </c>
      <c r="V26" s="107" t="str">
        <f t="shared" si="1"/>
        <v>низкий</v>
      </c>
      <c r="W26" s="88">
        <f t="shared" si="2"/>
        <v>0</v>
      </c>
      <c r="X26" s="107" t="str">
        <f t="shared" si="3"/>
        <v>низкий</v>
      </c>
      <c r="Y26" s="629">
        <f t="shared" si="4"/>
        <v>0</v>
      </c>
      <c r="Z26" s="466" t="str">
        <f t="shared" si="5"/>
        <v>низкий</v>
      </c>
    </row>
    <row r="27" spans="1:26" s="77" customFormat="1" ht="22.7" customHeight="1">
      <c r="A27" s="454">
        <v>15</v>
      </c>
      <c r="B27" s="448" t="str">
        <f>'реч. разв.'!B31</f>
        <v xml:space="preserve">К. Арина </v>
      </c>
      <c r="C27" s="638"/>
      <c r="D27" s="665"/>
      <c r="E27" s="666"/>
      <c r="F27" s="638"/>
      <c r="G27" s="665"/>
      <c r="H27" s="667"/>
      <c r="I27" s="638"/>
      <c r="J27" s="665"/>
      <c r="K27" s="666"/>
      <c r="L27" s="638"/>
      <c r="M27" s="665"/>
      <c r="N27" s="667"/>
      <c r="O27" s="638"/>
      <c r="P27" s="665"/>
      <c r="Q27" s="666"/>
      <c r="R27" s="638"/>
      <c r="S27" s="665"/>
      <c r="T27" s="666"/>
      <c r="U27" s="88">
        <f t="shared" si="0"/>
        <v>0</v>
      </c>
      <c r="V27" s="107" t="str">
        <f t="shared" si="1"/>
        <v>низкий</v>
      </c>
      <c r="W27" s="88">
        <f t="shared" si="2"/>
        <v>0</v>
      </c>
      <c r="X27" s="107" t="str">
        <f t="shared" si="3"/>
        <v>низкий</v>
      </c>
      <c r="Y27" s="629">
        <f t="shared" si="4"/>
        <v>0</v>
      </c>
      <c r="Z27" s="466" t="str">
        <f t="shared" si="5"/>
        <v>низкий</v>
      </c>
    </row>
    <row r="28" spans="1:26" s="77" customFormat="1" ht="22.7" customHeight="1">
      <c r="A28" s="454">
        <v>16</v>
      </c>
      <c r="B28" s="448" t="str">
        <f>'реч. разв.'!B32</f>
        <v>К. Никита</v>
      </c>
      <c r="C28" s="638"/>
      <c r="D28" s="665"/>
      <c r="E28" s="666"/>
      <c r="F28" s="638"/>
      <c r="G28" s="665"/>
      <c r="H28" s="667"/>
      <c r="I28" s="638"/>
      <c r="J28" s="665"/>
      <c r="K28" s="666"/>
      <c r="L28" s="638"/>
      <c r="M28" s="665"/>
      <c r="N28" s="667"/>
      <c r="O28" s="638"/>
      <c r="P28" s="665"/>
      <c r="Q28" s="666"/>
      <c r="R28" s="638"/>
      <c r="S28" s="665"/>
      <c r="T28" s="666"/>
      <c r="U28" s="88">
        <f t="shared" si="0"/>
        <v>0</v>
      </c>
      <c r="V28" s="107" t="str">
        <f t="shared" si="1"/>
        <v>низкий</v>
      </c>
      <c r="W28" s="88">
        <f t="shared" si="2"/>
        <v>0</v>
      </c>
      <c r="X28" s="107" t="str">
        <f t="shared" si="3"/>
        <v>низкий</v>
      </c>
      <c r="Y28" s="629">
        <f t="shared" si="4"/>
        <v>0</v>
      </c>
      <c r="Z28" s="466" t="str">
        <f t="shared" si="5"/>
        <v>низкий</v>
      </c>
    </row>
    <row r="29" spans="1:26" s="77" customFormat="1" ht="22.7" customHeight="1">
      <c r="A29" s="454">
        <v>17</v>
      </c>
      <c r="B29" s="448" t="str">
        <f>'реч. разв.'!B33</f>
        <v xml:space="preserve">К. Сергей </v>
      </c>
      <c r="C29" s="638"/>
      <c r="D29" s="665"/>
      <c r="E29" s="666"/>
      <c r="F29" s="638"/>
      <c r="G29" s="665"/>
      <c r="H29" s="667"/>
      <c r="I29" s="638"/>
      <c r="J29" s="665"/>
      <c r="K29" s="666"/>
      <c r="L29" s="638"/>
      <c r="M29" s="665"/>
      <c r="N29" s="667"/>
      <c r="O29" s="638"/>
      <c r="P29" s="665"/>
      <c r="Q29" s="666"/>
      <c r="R29" s="638"/>
      <c r="S29" s="665"/>
      <c r="T29" s="666"/>
      <c r="U29" s="88">
        <f t="shared" si="0"/>
        <v>0</v>
      </c>
      <c r="V29" s="107" t="str">
        <f t="shared" si="1"/>
        <v>низкий</v>
      </c>
      <c r="W29" s="88">
        <f t="shared" si="2"/>
        <v>0</v>
      </c>
      <c r="X29" s="107" t="str">
        <f t="shared" si="3"/>
        <v>низкий</v>
      </c>
      <c r="Y29" s="629">
        <f t="shared" si="4"/>
        <v>0</v>
      </c>
      <c r="Z29" s="466" t="str">
        <f t="shared" si="5"/>
        <v>низкий</v>
      </c>
    </row>
    <row r="30" spans="1:26" s="77" customFormat="1" ht="22.7" customHeight="1">
      <c r="A30" s="454">
        <v>18</v>
      </c>
      <c r="B30" s="448" t="str">
        <f>'реч. разв.'!B34</f>
        <v xml:space="preserve">Л. Алина </v>
      </c>
      <c r="C30" s="638"/>
      <c r="D30" s="665"/>
      <c r="E30" s="666"/>
      <c r="F30" s="638"/>
      <c r="G30" s="665"/>
      <c r="H30" s="667"/>
      <c r="I30" s="638"/>
      <c r="J30" s="665"/>
      <c r="K30" s="666"/>
      <c r="L30" s="638"/>
      <c r="M30" s="665"/>
      <c r="N30" s="667"/>
      <c r="O30" s="638"/>
      <c r="P30" s="665"/>
      <c r="Q30" s="666"/>
      <c r="R30" s="638"/>
      <c r="S30" s="665"/>
      <c r="T30" s="666"/>
      <c r="U30" s="88">
        <f t="shared" si="0"/>
        <v>0</v>
      </c>
      <c r="V30" s="107" t="str">
        <f t="shared" si="1"/>
        <v>низкий</v>
      </c>
      <c r="W30" s="88">
        <f t="shared" si="2"/>
        <v>0</v>
      </c>
      <c r="X30" s="107" t="str">
        <f t="shared" si="3"/>
        <v>низкий</v>
      </c>
      <c r="Y30" s="629">
        <f t="shared" si="4"/>
        <v>0</v>
      </c>
      <c r="Z30" s="466" t="str">
        <f t="shared" si="5"/>
        <v>низкий</v>
      </c>
    </row>
    <row r="31" spans="1:26" s="77" customFormat="1" ht="22.7" customHeight="1">
      <c r="A31" s="454">
        <v>19</v>
      </c>
      <c r="B31" s="448" t="str">
        <f>'реч. разв.'!B35</f>
        <v xml:space="preserve">М. Ролан </v>
      </c>
      <c r="C31" s="638"/>
      <c r="D31" s="665"/>
      <c r="E31" s="666"/>
      <c r="F31" s="638"/>
      <c r="G31" s="665"/>
      <c r="H31" s="667"/>
      <c r="I31" s="638"/>
      <c r="J31" s="665"/>
      <c r="K31" s="666"/>
      <c r="L31" s="638"/>
      <c r="M31" s="665"/>
      <c r="N31" s="667"/>
      <c r="O31" s="638"/>
      <c r="P31" s="665"/>
      <c r="Q31" s="666"/>
      <c r="R31" s="638"/>
      <c r="S31" s="665"/>
      <c r="T31" s="666"/>
      <c r="U31" s="88">
        <f t="shared" si="0"/>
        <v>0</v>
      </c>
      <c r="V31" s="107" t="str">
        <f t="shared" si="1"/>
        <v>низкий</v>
      </c>
      <c r="W31" s="88">
        <f t="shared" si="2"/>
        <v>0</v>
      </c>
      <c r="X31" s="107" t="str">
        <f t="shared" si="3"/>
        <v>низкий</v>
      </c>
      <c r="Y31" s="629">
        <f t="shared" si="4"/>
        <v>0</v>
      </c>
      <c r="Z31" s="466" t="str">
        <f t="shared" si="5"/>
        <v>низкий</v>
      </c>
    </row>
    <row r="32" spans="1:26" s="77" customFormat="1" ht="22.7" customHeight="1">
      <c r="A32" s="454">
        <v>20</v>
      </c>
      <c r="B32" s="448" t="str">
        <f>'реч. разв.'!B36</f>
        <v xml:space="preserve">Н. Артем </v>
      </c>
      <c r="C32" s="638"/>
      <c r="D32" s="665"/>
      <c r="E32" s="666"/>
      <c r="F32" s="638"/>
      <c r="G32" s="665"/>
      <c r="H32" s="667"/>
      <c r="I32" s="638"/>
      <c r="J32" s="665"/>
      <c r="K32" s="666"/>
      <c r="L32" s="638"/>
      <c r="M32" s="665"/>
      <c r="N32" s="667"/>
      <c r="O32" s="638"/>
      <c r="P32" s="665"/>
      <c r="Q32" s="666"/>
      <c r="R32" s="638"/>
      <c r="S32" s="665"/>
      <c r="T32" s="666"/>
      <c r="U32" s="88">
        <f t="shared" si="0"/>
        <v>0</v>
      </c>
      <c r="V32" s="107" t="str">
        <f t="shared" si="1"/>
        <v>низкий</v>
      </c>
      <c r="W32" s="88">
        <f t="shared" si="2"/>
        <v>0</v>
      </c>
      <c r="X32" s="107" t="str">
        <f t="shared" si="3"/>
        <v>низкий</v>
      </c>
      <c r="Y32" s="629">
        <f t="shared" si="4"/>
        <v>0</v>
      </c>
      <c r="Z32" s="466" t="str">
        <f t="shared" si="5"/>
        <v>низкий</v>
      </c>
    </row>
    <row r="33" spans="1:26" s="77" customFormat="1" ht="22.7" customHeight="1">
      <c r="A33" s="454">
        <v>21</v>
      </c>
      <c r="B33" s="448" t="str">
        <f>'реч. разв.'!B37</f>
        <v>П. Андрей</v>
      </c>
      <c r="C33" s="638"/>
      <c r="D33" s="668"/>
      <c r="E33" s="669"/>
      <c r="F33" s="636"/>
      <c r="G33" s="668"/>
      <c r="H33" s="670"/>
      <c r="I33" s="638"/>
      <c r="J33" s="668"/>
      <c r="K33" s="669"/>
      <c r="L33" s="636"/>
      <c r="M33" s="668"/>
      <c r="N33" s="670"/>
      <c r="O33" s="638"/>
      <c r="P33" s="668"/>
      <c r="Q33" s="669"/>
      <c r="R33" s="638"/>
      <c r="S33" s="668"/>
      <c r="T33" s="669"/>
      <c r="U33" s="88">
        <f t="shared" si="0"/>
        <v>0</v>
      </c>
      <c r="V33" s="107" t="str">
        <f t="shared" si="1"/>
        <v>низкий</v>
      </c>
      <c r="W33" s="88">
        <f t="shared" si="2"/>
        <v>0</v>
      </c>
      <c r="X33" s="107" t="str">
        <f t="shared" si="3"/>
        <v>низкий</v>
      </c>
      <c r="Y33" s="629">
        <f t="shared" si="4"/>
        <v>0</v>
      </c>
      <c r="Z33" s="466" t="str">
        <f t="shared" si="5"/>
        <v>низкий</v>
      </c>
    </row>
    <row r="34" spans="1:26" s="77" customFormat="1" ht="22.7" customHeight="1">
      <c r="A34" s="454">
        <v>22</v>
      </c>
      <c r="B34" s="448" t="str">
        <f>'реч. разв.'!B38</f>
        <v xml:space="preserve">С. Александр </v>
      </c>
      <c r="C34" s="638"/>
      <c r="D34" s="665"/>
      <c r="E34" s="666"/>
      <c r="F34" s="638"/>
      <c r="G34" s="665"/>
      <c r="H34" s="667"/>
      <c r="I34" s="638"/>
      <c r="J34" s="665"/>
      <c r="K34" s="666"/>
      <c r="L34" s="638"/>
      <c r="M34" s="665"/>
      <c r="N34" s="667"/>
      <c r="O34" s="638"/>
      <c r="P34" s="665"/>
      <c r="Q34" s="666"/>
      <c r="R34" s="638"/>
      <c r="S34" s="665"/>
      <c r="T34" s="666"/>
      <c r="U34" s="88">
        <f t="shared" si="0"/>
        <v>0</v>
      </c>
      <c r="V34" s="107" t="str">
        <f t="shared" si="1"/>
        <v>низкий</v>
      </c>
      <c r="W34" s="88">
        <f t="shared" si="2"/>
        <v>0</v>
      </c>
      <c r="X34" s="107" t="str">
        <f t="shared" si="3"/>
        <v>низкий</v>
      </c>
      <c r="Y34" s="629">
        <f t="shared" si="4"/>
        <v>0</v>
      </c>
      <c r="Z34" s="466" t="str">
        <f t="shared" si="5"/>
        <v>низкий</v>
      </c>
    </row>
    <row r="35" spans="1:26" s="77" customFormat="1" ht="22.7" customHeight="1">
      <c r="A35" s="455">
        <v>23</v>
      </c>
      <c r="B35" s="448" t="str">
        <f>'реч. разв.'!B39</f>
        <v xml:space="preserve">Ф. Мирон </v>
      </c>
      <c r="C35" s="638"/>
      <c r="D35" s="671"/>
      <c r="E35" s="663"/>
      <c r="F35" s="638"/>
      <c r="G35" s="671"/>
      <c r="H35" s="664"/>
      <c r="I35" s="638"/>
      <c r="J35" s="671"/>
      <c r="K35" s="663"/>
      <c r="L35" s="638"/>
      <c r="M35" s="671"/>
      <c r="N35" s="664"/>
      <c r="O35" s="638"/>
      <c r="P35" s="671"/>
      <c r="Q35" s="663"/>
      <c r="R35" s="638"/>
      <c r="S35" s="671"/>
      <c r="T35" s="663"/>
      <c r="U35" s="88">
        <f t="shared" si="0"/>
        <v>0</v>
      </c>
      <c r="V35" s="107" t="str">
        <f t="shared" si="1"/>
        <v>низкий</v>
      </c>
      <c r="W35" s="88">
        <f t="shared" si="2"/>
        <v>0</v>
      </c>
      <c r="X35" s="107" t="str">
        <f t="shared" si="3"/>
        <v>низкий</v>
      </c>
      <c r="Y35" s="629">
        <f t="shared" si="4"/>
        <v>0</v>
      </c>
      <c r="Z35" s="466" t="str">
        <f t="shared" si="5"/>
        <v>низкий</v>
      </c>
    </row>
    <row r="36" spans="1:26" s="77" customFormat="1" ht="22.7" customHeight="1">
      <c r="A36" s="455">
        <v>24</v>
      </c>
      <c r="B36" s="448" t="str">
        <f>'реч. разв.'!B40</f>
        <v xml:space="preserve">Х. Мухаммад </v>
      </c>
      <c r="C36" s="638"/>
      <c r="D36" s="671"/>
      <c r="E36" s="663"/>
      <c r="F36" s="638"/>
      <c r="G36" s="671"/>
      <c r="H36" s="664"/>
      <c r="I36" s="638"/>
      <c r="J36" s="671"/>
      <c r="K36" s="663"/>
      <c r="L36" s="638"/>
      <c r="M36" s="671"/>
      <c r="N36" s="664"/>
      <c r="O36" s="638"/>
      <c r="P36" s="671"/>
      <c r="Q36" s="663"/>
      <c r="R36" s="638"/>
      <c r="S36" s="671"/>
      <c r="T36" s="663"/>
      <c r="U36" s="88">
        <f t="shared" si="0"/>
        <v>0</v>
      </c>
      <c r="V36" s="107" t="str">
        <f t="shared" si="1"/>
        <v>низкий</v>
      </c>
      <c r="W36" s="88">
        <f t="shared" si="2"/>
        <v>0</v>
      </c>
      <c r="X36" s="107" t="str">
        <f t="shared" si="3"/>
        <v>низкий</v>
      </c>
      <c r="Y36" s="629">
        <f t="shared" si="4"/>
        <v>0</v>
      </c>
      <c r="Z36" s="466" t="str">
        <f t="shared" si="5"/>
        <v>низкий</v>
      </c>
    </row>
    <row r="37" spans="1:26" s="77" customFormat="1" ht="22.7" customHeight="1">
      <c r="A37" s="455">
        <v>25</v>
      </c>
      <c r="B37" s="448" t="str">
        <f>'реч. разв.'!B41</f>
        <v xml:space="preserve">Я. Артем </v>
      </c>
      <c r="C37" s="638"/>
      <c r="D37" s="665"/>
      <c r="E37" s="666"/>
      <c r="F37" s="638"/>
      <c r="G37" s="665"/>
      <c r="H37" s="667"/>
      <c r="I37" s="638"/>
      <c r="J37" s="665"/>
      <c r="K37" s="666"/>
      <c r="L37" s="638"/>
      <c r="M37" s="665"/>
      <c r="N37" s="667"/>
      <c r="O37" s="638"/>
      <c r="P37" s="665"/>
      <c r="Q37" s="666"/>
      <c r="R37" s="638"/>
      <c r="S37" s="665"/>
      <c r="T37" s="666"/>
      <c r="U37" s="88">
        <f t="shared" ref="U37" si="6">SUM(C37,F37,I37,L37,O37,R37)</f>
        <v>0</v>
      </c>
      <c r="V37" s="107" t="str">
        <f t="shared" ref="V37" si="7">IF(U37&lt;8,"низкий",IF(U37&lt;13,"средний",IF(U37&gt;12,"высокий")))</f>
        <v>низкий</v>
      </c>
      <c r="W37" s="88">
        <f t="shared" si="2"/>
        <v>0</v>
      </c>
      <c r="X37" s="107" t="str">
        <f t="shared" si="3"/>
        <v>низкий</v>
      </c>
      <c r="Y37" s="629">
        <f t="shared" ref="Y37" si="8">SUM(E37,H37,K37,N37,Q37,T37)</f>
        <v>0</v>
      </c>
      <c r="Z37" s="466" t="str">
        <f t="shared" ref="Z37" si="9">IF(Y37&lt;8,"низкий",IF(Y37&lt;13,"средний",IF(Y37&gt;12,"высокий")))</f>
        <v>низкий</v>
      </c>
    </row>
    <row r="38" spans="1:26" s="77" customFormat="1" ht="22.7" customHeight="1">
      <c r="A38" s="455">
        <v>26</v>
      </c>
      <c r="B38" s="448" t="str">
        <f>'реч. разв.'!B42</f>
        <v xml:space="preserve">Я. Николай </v>
      </c>
      <c r="C38" s="639"/>
      <c r="D38" s="672"/>
      <c r="E38" s="674"/>
      <c r="F38" s="638"/>
      <c r="G38" s="672"/>
      <c r="H38" s="674"/>
      <c r="I38" s="639"/>
      <c r="J38" s="672"/>
      <c r="K38" s="674"/>
      <c r="L38" s="638"/>
      <c r="M38" s="672"/>
      <c r="N38" s="674"/>
      <c r="O38" s="639"/>
      <c r="P38" s="672"/>
      <c r="Q38" s="674"/>
      <c r="R38" s="639"/>
      <c r="S38" s="672"/>
      <c r="T38" s="674"/>
      <c r="U38" s="88">
        <f t="shared" ref="U38:U39" si="10">SUM(C38,F38,I38,L38,O38,R38)</f>
        <v>0</v>
      </c>
      <c r="V38" s="107" t="str">
        <f t="shared" ref="V38:V39" si="11">IF(U38&lt;8,"низкий",IF(U38&lt;13,"средний",IF(U38&gt;12,"высокий")))</f>
        <v>низкий</v>
      </c>
      <c r="W38" s="88">
        <f t="shared" si="2"/>
        <v>0</v>
      </c>
      <c r="X38" s="107" t="str">
        <f t="shared" si="3"/>
        <v>низкий</v>
      </c>
      <c r="Y38" s="629">
        <f t="shared" ref="Y38:Y39" si="12">SUM(E38,H38,K38,N38,Q38,T38)</f>
        <v>0</v>
      </c>
      <c r="Z38" s="466" t="str">
        <f t="shared" ref="Z38:Z39" si="13">IF(Y38&lt;8,"низкий",IF(Y38&lt;13,"средний",IF(Y38&gt;12,"высокий")))</f>
        <v>низкий</v>
      </c>
    </row>
    <row r="39" spans="1:26" s="77" customFormat="1" ht="22.7" customHeight="1">
      <c r="A39" s="455">
        <v>27</v>
      </c>
      <c r="B39" s="448" t="str">
        <f>'реч. разв.'!B43</f>
        <v xml:space="preserve">Я. Василиса </v>
      </c>
      <c r="C39" s="637"/>
      <c r="D39" s="673"/>
      <c r="E39" s="675"/>
      <c r="F39" s="636"/>
      <c r="G39" s="673"/>
      <c r="H39" s="675"/>
      <c r="I39" s="637"/>
      <c r="J39" s="673"/>
      <c r="K39" s="675"/>
      <c r="L39" s="636"/>
      <c r="M39" s="673"/>
      <c r="N39" s="675"/>
      <c r="O39" s="637"/>
      <c r="P39" s="673"/>
      <c r="Q39" s="675"/>
      <c r="R39" s="637"/>
      <c r="S39" s="673"/>
      <c r="T39" s="675"/>
      <c r="U39" s="88">
        <f t="shared" si="10"/>
        <v>0</v>
      </c>
      <c r="V39" s="107" t="str">
        <f t="shared" si="11"/>
        <v>низкий</v>
      </c>
      <c r="W39" s="88">
        <f t="shared" si="2"/>
        <v>0</v>
      </c>
      <c r="X39" s="107" t="str">
        <f t="shared" si="3"/>
        <v>низкий</v>
      </c>
      <c r="Y39" s="629">
        <f t="shared" si="12"/>
        <v>0</v>
      </c>
      <c r="Z39" s="466" t="str">
        <f t="shared" si="13"/>
        <v>низкий</v>
      </c>
    </row>
    <row r="40" spans="1:26" s="77" customFormat="1" ht="22.7" customHeight="1">
      <c r="A40" s="455">
        <v>28</v>
      </c>
      <c r="B40" s="448" t="str">
        <f>'реч. разв.'!B44</f>
        <v xml:space="preserve">К. Есения </v>
      </c>
      <c r="C40" s="637"/>
      <c r="D40" s="673"/>
      <c r="E40" s="675"/>
      <c r="F40" s="636"/>
      <c r="G40" s="673"/>
      <c r="H40" s="675"/>
      <c r="I40" s="637"/>
      <c r="J40" s="673"/>
      <c r="K40" s="675"/>
      <c r="L40" s="636"/>
      <c r="M40" s="673"/>
      <c r="N40" s="675"/>
      <c r="O40" s="637"/>
      <c r="P40" s="673"/>
      <c r="Q40" s="675"/>
      <c r="R40" s="637"/>
      <c r="S40" s="673"/>
      <c r="T40" s="675"/>
      <c r="U40" s="88"/>
      <c r="V40" s="544"/>
      <c r="W40" s="88">
        <f t="shared" si="2"/>
        <v>0</v>
      </c>
      <c r="X40" s="107" t="str">
        <f t="shared" si="3"/>
        <v>низкий</v>
      </c>
      <c r="Y40" s="629">
        <f t="shared" ref="Y40" si="14">SUM(E40,H40,K40,N40,Q40,T40)</f>
        <v>0</v>
      </c>
      <c r="Z40" s="466" t="str">
        <f t="shared" ref="Z40" si="15">IF(Y40&lt;8,"низкий",IF(Y40&lt;13,"средний",IF(Y40&gt;12,"высокий")))</f>
        <v>низкий</v>
      </c>
    </row>
    <row r="41" spans="1:26" s="77" customFormat="1" ht="22.7" customHeight="1">
      <c r="A41" s="455">
        <v>29</v>
      </c>
      <c r="B41" s="448">
        <f>'реч. разв.'!B45</f>
        <v>0</v>
      </c>
      <c r="C41" s="637"/>
      <c r="D41" s="673"/>
      <c r="E41" s="675"/>
      <c r="F41" s="636"/>
      <c r="G41" s="673"/>
      <c r="H41" s="675"/>
      <c r="I41" s="637"/>
      <c r="J41" s="673"/>
      <c r="K41" s="675"/>
      <c r="L41" s="636"/>
      <c r="M41" s="673"/>
      <c r="N41" s="675"/>
      <c r="O41" s="637"/>
      <c r="P41" s="673"/>
      <c r="Q41" s="675"/>
      <c r="R41" s="637"/>
      <c r="S41" s="673"/>
      <c r="T41" s="675"/>
      <c r="U41" s="88"/>
      <c r="V41" s="544"/>
      <c r="W41" s="88">
        <f t="shared" si="2"/>
        <v>0</v>
      </c>
      <c r="X41" s="107" t="str">
        <f t="shared" si="3"/>
        <v>низкий</v>
      </c>
      <c r="Y41" s="629"/>
      <c r="Z41" s="626"/>
    </row>
    <row r="42" spans="1:26" s="77" customFormat="1" ht="22.7" customHeight="1" thickBot="1">
      <c r="A42" s="525">
        <v>30</v>
      </c>
      <c r="B42" s="448">
        <f>'реч. разв.'!B46</f>
        <v>0</v>
      </c>
      <c r="C42" s="637"/>
      <c r="D42" s="673"/>
      <c r="E42" s="675"/>
      <c r="F42" s="636"/>
      <c r="G42" s="673"/>
      <c r="H42" s="675"/>
      <c r="I42" s="637"/>
      <c r="J42" s="673"/>
      <c r="K42" s="675"/>
      <c r="L42" s="636"/>
      <c r="M42" s="673"/>
      <c r="N42" s="675"/>
      <c r="O42" s="637"/>
      <c r="P42" s="673"/>
      <c r="Q42" s="675"/>
      <c r="R42" s="637"/>
      <c r="S42" s="673"/>
      <c r="T42" s="675"/>
      <c r="U42" s="474"/>
      <c r="V42" s="630"/>
      <c r="W42" s="88">
        <f t="shared" si="2"/>
        <v>0</v>
      </c>
      <c r="X42" s="107" t="str">
        <f t="shared" si="3"/>
        <v>низкий</v>
      </c>
      <c r="Y42" s="631"/>
      <c r="Z42" s="627"/>
    </row>
    <row r="43" spans="1:26" s="77" customFormat="1" ht="22.7" customHeight="1" thickBot="1">
      <c r="A43" s="524"/>
      <c r="B43" s="526" t="s">
        <v>165</v>
      </c>
      <c r="C43" s="562" t="e">
        <f>AVERAGE(C13:C42)</f>
        <v>#DIV/0!</v>
      </c>
      <c r="D43" s="562" t="e">
        <f>AVERAGE(D13:D42)</f>
        <v>#DIV/0!</v>
      </c>
      <c r="E43" s="548" t="e">
        <f>AVERAGE(E13:E42)</f>
        <v>#DIV/0!</v>
      </c>
      <c r="F43" s="562" t="e">
        <f t="shared" ref="F43:H43" si="16">AVERAGE(F13:F42)</f>
        <v>#DIV/0!</v>
      </c>
      <c r="G43" s="562" t="e">
        <f t="shared" si="16"/>
        <v>#DIV/0!</v>
      </c>
      <c r="H43" s="548" t="e">
        <f t="shared" si="16"/>
        <v>#DIV/0!</v>
      </c>
      <c r="I43" s="562" t="e">
        <f>AVERAGE(I13:I42)</f>
        <v>#DIV/0!</v>
      </c>
      <c r="J43" s="562" t="e">
        <f>AVERAGE(J13:J42)</f>
        <v>#DIV/0!</v>
      </c>
      <c r="K43" s="548" t="e">
        <f>AVERAGE(K13:K42)</f>
        <v>#DIV/0!</v>
      </c>
      <c r="L43" s="562" t="e">
        <f t="shared" ref="L43:N43" si="17">AVERAGE(L13:L42)</f>
        <v>#DIV/0!</v>
      </c>
      <c r="M43" s="562" t="e">
        <f t="shared" si="17"/>
        <v>#DIV/0!</v>
      </c>
      <c r="N43" s="548" t="e">
        <f t="shared" si="17"/>
        <v>#DIV/0!</v>
      </c>
      <c r="O43" s="562" t="e">
        <f t="shared" ref="O43:T43" si="18">AVERAGE(O13:O42)</f>
        <v>#DIV/0!</v>
      </c>
      <c r="P43" s="562" t="e">
        <f t="shared" si="18"/>
        <v>#DIV/0!</v>
      </c>
      <c r="Q43" s="548" t="e">
        <f t="shared" si="18"/>
        <v>#DIV/0!</v>
      </c>
      <c r="R43" s="562" t="e">
        <f t="shared" si="18"/>
        <v>#DIV/0!</v>
      </c>
      <c r="S43" s="562" t="e">
        <f t="shared" si="18"/>
        <v>#DIV/0!</v>
      </c>
      <c r="T43" s="548" t="e">
        <f t="shared" si="18"/>
        <v>#DIV/0!</v>
      </c>
      <c r="U43" s="545" t="e">
        <f>SUM(C43,F43,I43,L43,O43,R43)</f>
        <v>#DIV/0!</v>
      </c>
      <c r="V43" s="542" t="e">
        <f t="shared" ref="V43" si="19">IF(U43&lt;9,"низкий",IF(U43&lt;15,"средний",IF(U43&gt;14,"высокий")))</f>
        <v>#DIV/0!</v>
      </c>
      <c r="W43" s="545" t="e">
        <f>SUM(E43,H43,K43,N43,Q43,T43)</f>
        <v>#DIV/0!</v>
      </c>
      <c r="X43" s="542" t="e">
        <f t="shared" ref="X43" si="20">IF(W43&lt;9,"низкий",IF(W43&lt;15,"средний",IF(W43&gt;14,"высокий")))</f>
        <v>#DIV/0!</v>
      </c>
      <c r="Y43" s="546" t="e">
        <f>SUM(E43,H43,K43,N43,Q43,T43)</f>
        <v>#DIV/0!</v>
      </c>
      <c r="Z43" s="542" t="e">
        <f t="shared" ref="Z43" si="21">IF(Y43&lt;9,"низкий",IF(Y43&lt;15,"средний",IF(Y43&gt;14,"высокий")))</f>
        <v>#DIV/0!</v>
      </c>
    </row>
    <row r="44" spans="1:26" s="77" customFormat="1" ht="22.7" customHeight="1" thickBot="1">
      <c r="A44" s="970" t="s">
        <v>15</v>
      </c>
      <c r="B44" s="971"/>
      <c r="C44" s="534">
        <f t="shared" ref="C44:D44" si="22">COUNT(C13:C42)</f>
        <v>0</v>
      </c>
      <c r="D44" s="534">
        <f t="shared" si="22"/>
        <v>0</v>
      </c>
      <c r="E44" s="535">
        <f>COUNT(E13:E42)</f>
        <v>0</v>
      </c>
      <c r="F44" s="534">
        <f>COUNT(F13:F42)</f>
        <v>0</v>
      </c>
      <c r="G44" s="534">
        <f>COUNT(G13:G42)</f>
        <v>0</v>
      </c>
      <c r="H44" s="535">
        <f>COUNT(H13:H42)</f>
        <v>0</v>
      </c>
      <c r="I44" s="534">
        <f t="shared" ref="I44:J44" si="23">COUNT(I13:I42)</f>
        <v>0</v>
      </c>
      <c r="J44" s="534">
        <f t="shared" si="23"/>
        <v>0</v>
      </c>
      <c r="K44" s="535">
        <f>COUNT(K13:K42)</f>
        <v>0</v>
      </c>
      <c r="L44" s="534">
        <f>COUNT(L13:L42)</f>
        <v>0</v>
      </c>
      <c r="M44" s="534">
        <f>COUNT(M13:M42)</f>
        <v>0</v>
      </c>
      <c r="N44" s="535">
        <f>COUNT(N13:N42)</f>
        <v>0</v>
      </c>
      <c r="O44" s="534">
        <f t="shared" ref="O44:P44" si="24">COUNT(O13:O42)</f>
        <v>0</v>
      </c>
      <c r="P44" s="534">
        <f t="shared" si="24"/>
        <v>0</v>
      </c>
      <c r="Q44" s="535">
        <f>COUNT(Q13:Q42)</f>
        <v>0</v>
      </c>
      <c r="R44" s="534">
        <f t="shared" ref="R44:S44" si="25">COUNT(R13:R42)</f>
        <v>0</v>
      </c>
      <c r="S44" s="534">
        <f t="shared" si="25"/>
        <v>0</v>
      </c>
      <c r="T44" s="535">
        <f>COUNT(T13:T42)</f>
        <v>0</v>
      </c>
      <c r="U44" s="1030"/>
      <c r="V44" s="972"/>
      <c r="W44" s="661"/>
      <c r="X44" s="661"/>
      <c r="Y44" s="922"/>
      <c r="Z44" s="923"/>
    </row>
    <row r="49" spans="1:28" s="90" customFormat="1" ht="21.75" customHeight="1">
      <c r="A49" s="942" t="s">
        <v>100</v>
      </c>
      <c r="B49" s="943"/>
      <c r="C49" s="943"/>
      <c r="D49" s="943"/>
      <c r="E49" s="943"/>
      <c r="F49" s="943"/>
      <c r="G49" s="943"/>
      <c r="H49" s="944"/>
      <c r="I49" s="89"/>
      <c r="J49" s="945" t="s">
        <v>224</v>
      </c>
      <c r="K49" s="946"/>
      <c r="L49" s="946"/>
      <c r="M49" s="946"/>
      <c r="N49" s="946"/>
      <c r="O49" s="946"/>
      <c r="P49" s="946"/>
      <c r="Q49" s="946"/>
      <c r="R49" s="947"/>
      <c r="S49" s="692"/>
      <c r="T49" s="945" t="s">
        <v>101</v>
      </c>
      <c r="U49" s="946"/>
      <c r="V49" s="946"/>
      <c r="W49" s="946"/>
      <c r="X49" s="946"/>
      <c r="Y49" s="946"/>
      <c r="Z49" s="946"/>
      <c r="AA49" s="946"/>
      <c r="AB49" s="947"/>
    </row>
    <row r="50" spans="1:28" s="90" customFormat="1" ht="15.75" customHeight="1">
      <c r="A50" s="91"/>
      <c r="B50" s="956" t="s">
        <v>41</v>
      </c>
      <c r="C50" s="948" t="s">
        <v>42</v>
      </c>
      <c r="D50" s="949"/>
      <c r="E50" s="952" t="s">
        <v>43</v>
      </c>
      <c r="F50" s="953"/>
      <c r="G50" s="948" t="s">
        <v>44</v>
      </c>
      <c r="H50" s="949"/>
      <c r="I50" s="92"/>
      <c r="J50" s="93"/>
      <c r="K50" s="948" t="s">
        <v>41</v>
      </c>
      <c r="L50" s="949"/>
      <c r="M50" s="948" t="s">
        <v>42</v>
      </c>
      <c r="N50" s="949"/>
      <c r="O50" s="952" t="s">
        <v>43</v>
      </c>
      <c r="P50" s="953"/>
      <c r="Q50" s="948" t="s">
        <v>44</v>
      </c>
      <c r="R50" s="949"/>
      <c r="S50" s="692"/>
      <c r="T50" s="93"/>
      <c r="U50" s="948" t="s">
        <v>41</v>
      </c>
      <c r="V50" s="949"/>
      <c r="W50" s="948" t="s">
        <v>42</v>
      </c>
      <c r="X50" s="949"/>
      <c r="Y50" s="952" t="s">
        <v>43</v>
      </c>
      <c r="Z50" s="953"/>
      <c r="AA50" s="948" t="s">
        <v>44</v>
      </c>
      <c r="AB50" s="949"/>
    </row>
    <row r="51" spans="1:28" s="90" customFormat="1" ht="45.75" customHeight="1">
      <c r="A51" s="91"/>
      <c r="B51" s="957"/>
      <c r="C51" s="950"/>
      <c r="D51" s="951"/>
      <c r="E51" s="954"/>
      <c r="F51" s="955"/>
      <c r="G51" s="950"/>
      <c r="H51" s="951"/>
      <c r="I51" s="92"/>
      <c r="J51" s="93"/>
      <c r="K51" s="950"/>
      <c r="L51" s="951"/>
      <c r="M51" s="950"/>
      <c r="N51" s="951"/>
      <c r="O51" s="954"/>
      <c r="P51" s="955"/>
      <c r="Q51" s="950"/>
      <c r="R51" s="951"/>
      <c r="S51" s="692"/>
      <c r="T51" s="93"/>
      <c r="U51" s="950"/>
      <c r="V51" s="951"/>
      <c r="W51" s="950"/>
      <c r="X51" s="951"/>
      <c r="Y51" s="954"/>
      <c r="Z51" s="955"/>
      <c r="AA51" s="950"/>
      <c r="AB51" s="951"/>
    </row>
    <row r="52" spans="1:28" s="90" customFormat="1" ht="18.75">
      <c r="A52" s="91" t="s">
        <v>9</v>
      </c>
      <c r="B52" s="94">
        <f>AVERAGE(C44,F44,I44)</f>
        <v>0</v>
      </c>
      <c r="C52" s="962">
        <f>COUNTIF(V13:V42,"высокий")</f>
        <v>0</v>
      </c>
      <c r="D52" s="963"/>
      <c r="E52" s="962">
        <f>COUNTIF(V13:V42,"средний")</f>
        <v>0</v>
      </c>
      <c r="F52" s="963"/>
      <c r="G52" s="962">
        <f>COUNTIF(V13:V42,"низкий")</f>
        <v>27</v>
      </c>
      <c r="H52" s="963"/>
      <c r="I52" s="92"/>
      <c r="J52" s="91" t="s">
        <v>9</v>
      </c>
      <c r="K52" s="962">
        <f>AVERAGE(D44,G44,J44,M44,P44,S44)</f>
        <v>0</v>
      </c>
      <c r="L52" s="963"/>
      <c r="M52" s="964">
        <f>COUNTIF(X13:X42,"высокий")</f>
        <v>0</v>
      </c>
      <c r="N52" s="965"/>
      <c r="O52" s="960">
        <f>COUNTIF(X13:X42,"средний")</f>
        <v>0</v>
      </c>
      <c r="P52" s="961"/>
      <c r="Q52" s="960">
        <f>COUNTIF(X13:X42,"низкий")</f>
        <v>30</v>
      </c>
      <c r="R52" s="961"/>
      <c r="S52" s="692"/>
      <c r="T52" s="91" t="s">
        <v>9</v>
      </c>
      <c r="U52" s="962">
        <f>AVERAGE(E44,H44,K44)</f>
        <v>0</v>
      </c>
      <c r="V52" s="963"/>
      <c r="W52" s="964">
        <f>COUNTIF(Z13:Z42,"высокий")</f>
        <v>0</v>
      </c>
      <c r="X52" s="965"/>
      <c r="Y52" s="960">
        <f>COUNTIF(Z13:Z42,"средний")</f>
        <v>0</v>
      </c>
      <c r="Z52" s="961"/>
      <c r="AA52" s="960">
        <f>COUNTIF(Z13:Z42,"низкий")</f>
        <v>28</v>
      </c>
      <c r="AB52" s="961"/>
    </row>
    <row r="53" spans="1:28" s="90" customFormat="1" ht="18.75">
      <c r="A53" s="91" t="s">
        <v>10</v>
      </c>
      <c r="B53" s="91"/>
      <c r="C53" s="958" t="e">
        <f>(C52*100%)/B52</f>
        <v>#DIV/0!</v>
      </c>
      <c r="D53" s="959"/>
      <c r="E53" s="958" t="e">
        <f>(E52*100%)/B52</f>
        <v>#DIV/0!</v>
      </c>
      <c r="F53" s="959"/>
      <c r="G53" s="958" t="e">
        <f>(G52*100%)/B52</f>
        <v>#DIV/0!</v>
      </c>
      <c r="H53" s="959"/>
      <c r="I53" s="92"/>
      <c r="J53" s="91" t="s">
        <v>10</v>
      </c>
      <c r="K53" s="656"/>
      <c r="L53" s="657"/>
      <c r="M53" s="966" t="e">
        <f>(M52*100%)/K52</f>
        <v>#DIV/0!</v>
      </c>
      <c r="N53" s="967"/>
      <c r="O53" s="966" t="e">
        <f>(O52*100%)/K52</f>
        <v>#DIV/0!</v>
      </c>
      <c r="P53" s="967"/>
      <c r="Q53" s="966" t="e">
        <f>(Q52*100%)/K52</f>
        <v>#DIV/0!</v>
      </c>
      <c r="R53" s="967"/>
      <c r="S53" s="692"/>
      <c r="T53" s="91" t="s">
        <v>10</v>
      </c>
      <c r="U53" s="656"/>
      <c r="V53" s="657"/>
      <c r="W53" s="966" t="e">
        <f>(W52*100%)/U52</f>
        <v>#DIV/0!</v>
      </c>
      <c r="X53" s="967"/>
      <c r="Y53" s="966" t="e">
        <f>(Y52*100%)/U52</f>
        <v>#DIV/0!</v>
      </c>
      <c r="Z53" s="967"/>
      <c r="AA53" s="966" t="e">
        <f>(AA52*100%)/U52</f>
        <v>#DIV/0!</v>
      </c>
      <c r="AB53" s="967"/>
    </row>
  </sheetData>
  <sheetProtection selectLockedCells="1" selectUnlockedCells="1"/>
  <protectedRanges>
    <protectedRange sqref="C8:D8 E7:J8" name="Диапазон1_1_2"/>
  </protectedRanges>
  <mergeCells count="57">
    <mergeCell ref="Q52:R52"/>
    <mergeCell ref="Q53:R53"/>
    <mergeCell ref="AA53:AB53"/>
    <mergeCell ref="Y53:Z53"/>
    <mergeCell ref="W53:X53"/>
    <mergeCell ref="U44:V44"/>
    <mergeCell ref="Y44:Z44"/>
    <mergeCell ref="A44:B44"/>
    <mergeCell ref="B50:B51"/>
    <mergeCell ref="Q50:R51"/>
    <mergeCell ref="A49:H49"/>
    <mergeCell ref="T49:AB49"/>
    <mergeCell ref="J49:R49"/>
    <mergeCell ref="G50:H51"/>
    <mergeCell ref="E50:F51"/>
    <mergeCell ref="C50:D51"/>
    <mergeCell ref="W11:X12"/>
    <mergeCell ref="A6:B6"/>
    <mergeCell ref="A1:AL1"/>
    <mergeCell ref="A2:AL2"/>
    <mergeCell ref="A3:AL3"/>
    <mergeCell ref="A4:AL4"/>
    <mergeCell ref="C6:O6"/>
    <mergeCell ref="O50:P51"/>
    <mergeCell ref="M50:N51"/>
    <mergeCell ref="K50:L51"/>
    <mergeCell ref="AA52:AB52"/>
    <mergeCell ref="C7:O7"/>
    <mergeCell ref="F11:H11"/>
    <mergeCell ref="A9:AA9"/>
    <mergeCell ref="C8:I8"/>
    <mergeCell ref="I11:K11"/>
    <mergeCell ref="A11:A12"/>
    <mergeCell ref="C11:E11"/>
    <mergeCell ref="U11:V12"/>
    <mergeCell ref="Y11:Z12"/>
    <mergeCell ref="L11:N11"/>
    <mergeCell ref="O11:Q11"/>
    <mergeCell ref="R11:T11"/>
    <mergeCell ref="U52:V52"/>
    <mergeCell ref="AA50:AB51"/>
    <mergeCell ref="Y50:Z51"/>
    <mergeCell ref="W50:X51"/>
    <mergeCell ref="U50:V51"/>
    <mergeCell ref="Y52:Z52"/>
    <mergeCell ref="W52:X52"/>
    <mergeCell ref="E52:F52"/>
    <mergeCell ref="E53:F53"/>
    <mergeCell ref="C52:D52"/>
    <mergeCell ref="C53:D53"/>
    <mergeCell ref="O53:P53"/>
    <mergeCell ref="M52:N52"/>
    <mergeCell ref="M53:N53"/>
    <mergeCell ref="G52:H52"/>
    <mergeCell ref="G53:H53"/>
    <mergeCell ref="O52:P52"/>
    <mergeCell ref="K52:L52"/>
  </mergeCells>
  <phoneticPr fontId="0" type="noConversion"/>
  <printOptions horizontalCentered="1" verticalCentered="1"/>
  <pageMargins left="0.55118110236220474" right="0.55118110236220474" top="0.78740157480314965" bottom="0.59055118110236227" header="0" footer="0"/>
  <pageSetup paperSize="9" scale="28" fitToHeight="30" orientation="landscape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zoomScale="64" zoomScaleNormal="64" workbookViewId="0">
      <selection activeCell="T41" sqref="T41"/>
    </sheetView>
  </sheetViews>
  <sheetFormatPr defaultColWidth="15.7109375" defaultRowHeight="12.75"/>
  <cols>
    <col min="1" max="1" width="6.28515625" customWidth="1"/>
    <col min="2" max="2" width="29.5703125" customWidth="1"/>
    <col min="3" max="17" width="12.140625" customWidth="1"/>
    <col min="26" max="26" width="21.42578125" customWidth="1"/>
    <col min="27" max="27" width="18.85546875" customWidth="1"/>
  </cols>
  <sheetData>
    <row r="1" spans="1:30" ht="18.75">
      <c r="A1" s="1045" t="s">
        <v>48</v>
      </c>
      <c r="B1" s="1045"/>
      <c r="C1" s="1045"/>
      <c r="D1" s="1045"/>
      <c r="E1" s="1045"/>
      <c r="F1" s="1045"/>
      <c r="G1" s="1045"/>
      <c r="H1" s="1045"/>
      <c r="I1" s="1045"/>
      <c r="J1" s="1045"/>
      <c r="K1" s="1045"/>
      <c r="L1" s="1045"/>
      <c r="M1" s="1045"/>
      <c r="N1" s="1045"/>
      <c r="O1" s="1045"/>
      <c r="P1" s="1045"/>
      <c r="Q1" s="1045"/>
      <c r="R1" s="1045"/>
      <c r="S1" s="1045"/>
      <c r="T1" s="1045"/>
      <c r="U1" s="1045"/>
      <c r="V1" s="1045"/>
      <c r="W1" s="1045"/>
      <c r="X1" s="1045"/>
      <c r="Y1" s="1045"/>
      <c r="Z1" s="1045"/>
      <c r="AA1" s="1045"/>
      <c r="AB1" s="1045"/>
      <c r="AC1" s="1045"/>
      <c r="AD1" s="1045"/>
    </row>
    <row r="2" spans="1:30" ht="18.75">
      <c r="A2" s="1046" t="s">
        <v>0</v>
      </c>
      <c r="B2" s="1046"/>
      <c r="C2" s="1046"/>
      <c r="D2" s="1046"/>
      <c r="E2" s="1046"/>
      <c r="F2" s="1046"/>
      <c r="G2" s="1046"/>
      <c r="H2" s="1046"/>
      <c r="I2" s="1046"/>
      <c r="J2" s="1046"/>
      <c r="K2" s="1046"/>
      <c r="L2" s="1046"/>
      <c r="M2" s="1046"/>
      <c r="N2" s="1046"/>
      <c r="O2" s="1046"/>
      <c r="P2" s="1046"/>
      <c r="Q2" s="1046"/>
      <c r="R2" s="1046"/>
      <c r="S2" s="1046"/>
      <c r="T2" s="1046"/>
      <c r="U2" s="1046"/>
      <c r="V2" s="1046"/>
      <c r="W2" s="1046"/>
      <c r="X2" s="1046"/>
      <c r="Y2" s="1046"/>
      <c r="Z2" s="1046"/>
      <c r="AA2" s="1046"/>
      <c r="AB2" s="1046"/>
      <c r="AC2" s="1046"/>
      <c r="AD2" s="1046"/>
    </row>
    <row r="3" spans="1:30" ht="18.75">
      <c r="A3" s="1046" t="s">
        <v>102</v>
      </c>
      <c r="B3" s="1046"/>
      <c r="C3" s="1046"/>
      <c r="D3" s="1046"/>
      <c r="E3" s="1046"/>
      <c r="F3" s="1046"/>
      <c r="G3" s="1046"/>
      <c r="H3" s="1046"/>
      <c r="I3" s="1046"/>
      <c r="J3" s="1046"/>
      <c r="K3" s="1046"/>
      <c r="L3" s="1046"/>
      <c r="M3" s="1046"/>
      <c r="N3" s="1046"/>
      <c r="O3" s="1046"/>
      <c r="P3" s="1046"/>
      <c r="Q3" s="1046"/>
      <c r="R3" s="1046"/>
      <c r="S3" s="1046"/>
      <c r="T3" s="1046"/>
      <c r="U3" s="1046"/>
      <c r="V3" s="1046"/>
      <c r="W3" s="1046"/>
      <c r="X3" s="1046"/>
      <c r="Y3" s="1046"/>
      <c r="Z3" s="1046"/>
      <c r="AA3" s="1046"/>
      <c r="AB3" s="1046"/>
      <c r="AC3" s="1046"/>
      <c r="AD3" s="1046"/>
    </row>
    <row r="4" spans="1:30" ht="18.75">
      <c r="A4" s="1045" t="s">
        <v>156</v>
      </c>
      <c r="B4" s="1045"/>
      <c r="C4" s="1045"/>
      <c r="D4" s="1045"/>
      <c r="E4" s="1045"/>
      <c r="F4" s="1045"/>
      <c r="G4" s="1045"/>
      <c r="H4" s="1045"/>
      <c r="I4" s="1045"/>
      <c r="J4" s="1045"/>
      <c r="K4" s="1045"/>
      <c r="L4" s="1045"/>
      <c r="M4" s="1045"/>
      <c r="N4" s="1045"/>
      <c r="O4" s="1045"/>
      <c r="P4" s="1045"/>
      <c r="Q4" s="1045"/>
      <c r="R4" s="1045"/>
      <c r="S4" s="1045"/>
      <c r="T4" s="1045"/>
      <c r="U4" s="1045"/>
      <c r="V4" s="1045"/>
      <c r="W4" s="1045"/>
      <c r="X4" s="1045"/>
      <c r="Y4" s="1045"/>
      <c r="Z4" s="1045"/>
      <c r="AA4" s="1045"/>
      <c r="AB4" s="1045"/>
      <c r="AC4" s="1045"/>
      <c r="AD4" s="1045"/>
    </row>
    <row r="5" spans="1:30" ht="18.75">
      <c r="A5" s="16"/>
      <c r="B5" s="16"/>
      <c r="C5" s="16"/>
      <c r="D5" s="658"/>
      <c r="E5" s="16"/>
      <c r="F5" s="16"/>
      <c r="G5" s="658"/>
      <c r="H5" s="16"/>
      <c r="I5" s="16"/>
      <c r="J5" s="658"/>
      <c r="K5" s="16"/>
      <c r="L5" s="16"/>
      <c r="M5" s="658"/>
      <c r="N5" s="16"/>
      <c r="O5" s="16"/>
      <c r="P5" s="658"/>
      <c r="Q5" s="16"/>
      <c r="R5" s="16"/>
      <c r="S5" s="16"/>
      <c r="T5" s="658"/>
      <c r="U5" s="658"/>
      <c r="V5" s="16"/>
      <c r="W5" s="16"/>
      <c r="X5" s="16"/>
      <c r="Y5" s="16"/>
      <c r="Z5" s="16"/>
    </row>
    <row r="6" spans="1:30" ht="15.75">
      <c r="A6" s="717" t="s">
        <v>27</v>
      </c>
      <c r="B6" s="717"/>
      <c r="C6" s="1047" t="str">
        <f>'справка Н.Г.'!D4</f>
        <v>дети 3-4  лет жизни группы №1 общеразвивающей направленности</v>
      </c>
      <c r="D6" s="1048"/>
      <c r="E6" s="1048"/>
      <c r="F6" s="1048"/>
      <c r="G6" s="1048"/>
      <c r="H6" s="1048"/>
      <c r="I6" s="1048"/>
      <c r="J6" s="1048"/>
      <c r="K6" s="1048"/>
      <c r="L6" s="1048"/>
      <c r="M6" s="1048"/>
      <c r="N6" s="1048"/>
      <c r="O6" s="1049"/>
      <c r="P6" s="702"/>
    </row>
    <row r="7" spans="1:30" ht="15.75">
      <c r="A7" s="1" t="s">
        <v>8</v>
      </c>
      <c r="B7" s="1"/>
      <c r="C7" s="1033" t="str">
        <f>'справка Н.Г.'!D9</f>
        <v>Кузнецова  Ольга Яковлевна,</v>
      </c>
      <c r="D7" s="1034"/>
      <c r="E7" s="1034"/>
      <c r="F7" s="1034"/>
      <c r="G7" s="1034"/>
      <c r="H7" s="1034"/>
      <c r="I7" s="1034"/>
      <c r="J7" s="1034"/>
      <c r="K7" s="1035"/>
      <c r="L7" s="1035"/>
      <c r="M7" s="1035"/>
      <c r="N7" s="1035"/>
      <c r="O7" s="1036"/>
      <c r="P7" s="703"/>
    </row>
    <row r="8" spans="1:30" ht="15.75">
      <c r="A8" s="1" t="s">
        <v>7</v>
      </c>
      <c r="B8" s="487" t="str">
        <f>'справка Н.Г.'!C5</f>
        <v>2022-2023</v>
      </c>
      <c r="C8" s="1037"/>
      <c r="D8" s="1038"/>
      <c r="E8" s="1038"/>
      <c r="F8" s="1038"/>
      <c r="G8" s="1038"/>
      <c r="H8" s="1038"/>
      <c r="I8" s="1038"/>
      <c r="J8" s="644"/>
    </row>
    <row r="9" spans="1:30" ht="18.75" customHeight="1">
      <c r="A9" s="1039" t="s">
        <v>157</v>
      </c>
      <c r="B9" s="1039"/>
      <c r="C9" s="1039"/>
      <c r="D9" s="1039"/>
      <c r="E9" s="1039"/>
      <c r="F9" s="1039"/>
      <c r="G9" s="1039"/>
      <c r="H9" s="1039"/>
      <c r="I9" s="1039"/>
      <c r="J9" s="1039"/>
      <c r="K9" s="1039"/>
      <c r="L9" s="1039"/>
      <c r="M9" s="1039"/>
      <c r="N9" s="1039"/>
      <c r="O9" s="1039"/>
      <c r="P9" s="1039"/>
      <c r="Q9" s="1039"/>
      <c r="R9" s="1039"/>
      <c r="S9" s="1039"/>
      <c r="T9" s="1039"/>
      <c r="U9" s="1039"/>
      <c r="V9" s="1039"/>
      <c r="W9" s="488"/>
      <c r="X9" s="489"/>
      <c r="Y9" s="489"/>
      <c r="Z9" s="489"/>
    </row>
    <row r="10" spans="1:30" ht="16.5" thickBot="1">
      <c r="A10" s="1"/>
    </row>
    <row r="11" spans="1:30" s="4" customFormat="1" ht="129" customHeight="1" thickBot="1">
      <c r="A11" s="1040"/>
      <c r="B11" s="727" t="s">
        <v>1</v>
      </c>
      <c r="C11" s="1042" t="s">
        <v>112</v>
      </c>
      <c r="D11" s="1043"/>
      <c r="E11" s="1044"/>
      <c r="F11" s="1042" t="s">
        <v>160</v>
      </c>
      <c r="G11" s="1043"/>
      <c r="H11" s="1044"/>
      <c r="I11" s="1042" t="s">
        <v>161</v>
      </c>
      <c r="J11" s="1043"/>
      <c r="K11" s="1044"/>
      <c r="L11" s="1042" t="s">
        <v>159</v>
      </c>
      <c r="M11" s="1043"/>
      <c r="N11" s="1044"/>
      <c r="O11" s="1042" t="s">
        <v>162</v>
      </c>
      <c r="P11" s="1043"/>
      <c r="Q11" s="1044"/>
      <c r="R11" s="932" t="s">
        <v>37</v>
      </c>
      <c r="S11" s="933"/>
      <c r="T11" s="936" t="s">
        <v>181</v>
      </c>
      <c r="U11" s="937"/>
      <c r="V11" s="932" t="s">
        <v>38</v>
      </c>
      <c r="W11" s="933"/>
    </row>
    <row r="12" spans="1:30" s="4" customFormat="1" ht="42" customHeight="1" thickBot="1">
      <c r="A12" s="1041"/>
      <c r="B12" s="728"/>
      <c r="C12" s="27" t="s">
        <v>35</v>
      </c>
      <c r="D12" s="660" t="s">
        <v>179</v>
      </c>
      <c r="E12" s="30" t="s">
        <v>36</v>
      </c>
      <c r="F12" s="29" t="s">
        <v>35</v>
      </c>
      <c r="G12" s="660" t="s">
        <v>179</v>
      </c>
      <c r="H12" s="28" t="s">
        <v>36</v>
      </c>
      <c r="I12" s="27" t="s">
        <v>35</v>
      </c>
      <c r="J12" s="660" t="s">
        <v>179</v>
      </c>
      <c r="K12" s="30" t="s">
        <v>36</v>
      </c>
      <c r="L12" s="27" t="s">
        <v>35</v>
      </c>
      <c r="M12" s="660" t="s">
        <v>179</v>
      </c>
      <c r="N12" s="30" t="s">
        <v>36</v>
      </c>
      <c r="O12" s="29" t="s">
        <v>35</v>
      </c>
      <c r="P12" s="660" t="s">
        <v>179</v>
      </c>
      <c r="Q12" s="28" t="s">
        <v>36</v>
      </c>
      <c r="R12" s="934"/>
      <c r="S12" s="935"/>
      <c r="T12" s="936"/>
      <c r="U12" s="937"/>
      <c r="V12" s="934"/>
      <c r="W12" s="935"/>
    </row>
    <row r="13" spans="1:30" s="77" customFormat="1" ht="24.95" customHeight="1">
      <c r="A13" s="490">
        <v>1</v>
      </c>
      <c r="B13" s="491" t="str">
        <f>'реч. разв.'!B17</f>
        <v xml:space="preserve">А. Эмиль </v>
      </c>
      <c r="C13" s="567">
        <v>1</v>
      </c>
      <c r="D13" s="662"/>
      <c r="E13" s="663"/>
      <c r="F13" s="567">
        <v>1</v>
      </c>
      <c r="G13" s="662"/>
      <c r="H13" s="664"/>
      <c r="I13" s="567">
        <v>1</v>
      </c>
      <c r="J13" s="662"/>
      <c r="K13" s="663"/>
      <c r="L13" s="567">
        <v>2</v>
      </c>
      <c r="M13" s="662"/>
      <c r="N13" s="663"/>
      <c r="O13" s="567">
        <v>1</v>
      </c>
      <c r="P13" s="662"/>
      <c r="Q13" s="664"/>
      <c r="R13" s="82">
        <f>SUM(C13,F13,I13,L13,O13)</f>
        <v>6</v>
      </c>
      <c r="S13" s="83" t="str">
        <f>IF(R13&lt;8,"низкий",IF(R13&lt;13,"средний",IF(R13&gt;12,"высокий")))</f>
        <v>низкий</v>
      </c>
      <c r="T13" s="82">
        <f>SUM(D13,G13,J13,M13,P13)</f>
        <v>0</v>
      </c>
      <c r="U13" s="83" t="str">
        <f>IF(T13&lt;8,"низкий",IF(T13&lt;13,"средний",IF(T13&gt;12,"высокий")))</f>
        <v>низкий</v>
      </c>
      <c r="V13" s="485">
        <f>SUM(E13,H13,K13,N13,Q13)</f>
        <v>0</v>
      </c>
      <c r="W13" s="472" t="str">
        <f>IF(V13&lt;8,"низкий",IF(V13&lt;13,"средний",IF(V13&gt;12,"высокий")))</f>
        <v>низкий</v>
      </c>
    </row>
    <row r="14" spans="1:30" s="77" customFormat="1" ht="24.95" customHeight="1">
      <c r="A14" s="490">
        <v>2</v>
      </c>
      <c r="B14" s="470" t="str">
        <f>'реч. разв.'!B18</f>
        <v xml:space="preserve">А. Эсма </v>
      </c>
      <c r="C14" s="638">
        <v>2</v>
      </c>
      <c r="D14" s="665"/>
      <c r="E14" s="666"/>
      <c r="F14" s="638">
        <v>2</v>
      </c>
      <c r="G14" s="665"/>
      <c r="H14" s="667"/>
      <c r="I14" s="638">
        <v>2</v>
      </c>
      <c r="J14" s="665"/>
      <c r="K14" s="666"/>
      <c r="L14" s="638">
        <v>2</v>
      </c>
      <c r="M14" s="665"/>
      <c r="N14" s="666"/>
      <c r="O14" s="638">
        <v>2</v>
      </c>
      <c r="P14" s="665"/>
      <c r="Q14" s="667"/>
      <c r="R14" s="85">
        <f>SUM(C14,F14,I14,L14,O14)</f>
        <v>10</v>
      </c>
      <c r="S14" s="83" t="str">
        <f>IF(R14&lt;8,"низкий",IF(R14&lt;13,"средний",IF(R14&gt;12,"высокий")))</f>
        <v>средний</v>
      </c>
      <c r="T14" s="85">
        <f>SUM(D14,G14,J14,M14,P14)</f>
        <v>0</v>
      </c>
      <c r="U14" s="83" t="str">
        <f>IF(T14&lt;8,"низкий",IF(T14&lt;13,"средний",IF(T14&gt;12,"высокий")))</f>
        <v>низкий</v>
      </c>
      <c r="V14" s="486">
        <f>SUM(E14,H14,K14,N14,Q14)</f>
        <v>0</v>
      </c>
      <c r="W14" s="466" t="str">
        <f>IF(V14&lt;8,"низкий",IF(V14&lt;13,"средний",IF(V14&gt;12,"высокий")))</f>
        <v>низкий</v>
      </c>
    </row>
    <row r="15" spans="1:30" s="77" customFormat="1" ht="24.95" customHeight="1">
      <c r="A15" s="490">
        <v>3</v>
      </c>
      <c r="B15" s="470" t="str">
        <f>'реч. разв.'!B19</f>
        <v xml:space="preserve">Г. Элина </v>
      </c>
      <c r="C15" s="638">
        <v>2</v>
      </c>
      <c r="D15" s="665"/>
      <c r="E15" s="666"/>
      <c r="F15" s="638">
        <v>2</v>
      </c>
      <c r="G15" s="665"/>
      <c r="H15" s="667"/>
      <c r="I15" s="638">
        <v>1</v>
      </c>
      <c r="J15" s="665"/>
      <c r="K15" s="666"/>
      <c r="L15" s="638">
        <v>2</v>
      </c>
      <c r="M15" s="665"/>
      <c r="N15" s="666"/>
      <c r="O15" s="638">
        <v>2</v>
      </c>
      <c r="P15" s="665"/>
      <c r="Q15" s="667"/>
      <c r="R15" s="85">
        <f t="shared" ref="R15:R36" si="0">SUM(C15,F15,I15,L15,O15)</f>
        <v>9</v>
      </c>
      <c r="S15" s="83" t="str">
        <f t="shared" ref="S15:S36" si="1">IF(R15&lt;8,"низкий",IF(R15&lt;13,"средний",IF(R15&gt;12,"высокий")))</f>
        <v>средний</v>
      </c>
      <c r="T15" s="85">
        <f t="shared" ref="T15:T42" si="2">SUM(D15,G15,J15,M15,P15)</f>
        <v>0</v>
      </c>
      <c r="U15" s="83" t="str">
        <f t="shared" ref="U15:U43" si="3">IF(T15&lt;8,"низкий",IF(T15&lt;13,"средний",IF(T15&gt;12,"высокий")))</f>
        <v>низкий</v>
      </c>
      <c r="V15" s="486">
        <f t="shared" ref="V15:V36" si="4">SUM(E15,H15,K15,N15,Q15)</f>
        <v>0</v>
      </c>
      <c r="W15" s="466" t="str">
        <f t="shared" ref="W15:W36" si="5">IF(V15&lt;8,"низкий",IF(V15&lt;13,"средний",IF(V15&gt;12,"высокий")))</f>
        <v>низкий</v>
      </c>
    </row>
    <row r="16" spans="1:30" s="77" customFormat="1" ht="24.95" customHeight="1">
      <c r="A16" s="490">
        <v>4</v>
      </c>
      <c r="B16" s="470" t="str">
        <f>'реч. разв.'!B20</f>
        <v>Г. Сафина</v>
      </c>
      <c r="C16" s="638">
        <v>1</v>
      </c>
      <c r="D16" s="665"/>
      <c r="E16" s="666"/>
      <c r="F16" s="638">
        <v>2</v>
      </c>
      <c r="G16" s="665"/>
      <c r="H16" s="667"/>
      <c r="I16" s="638">
        <v>1</v>
      </c>
      <c r="J16" s="665"/>
      <c r="K16" s="666"/>
      <c r="L16" s="638">
        <v>2</v>
      </c>
      <c r="M16" s="665"/>
      <c r="N16" s="666"/>
      <c r="O16" s="638">
        <v>2</v>
      </c>
      <c r="P16" s="665"/>
      <c r="Q16" s="667"/>
      <c r="R16" s="85">
        <f t="shared" si="0"/>
        <v>8</v>
      </c>
      <c r="S16" s="83" t="str">
        <f t="shared" si="1"/>
        <v>средний</v>
      </c>
      <c r="T16" s="85">
        <f t="shared" si="2"/>
        <v>0</v>
      </c>
      <c r="U16" s="83" t="str">
        <f t="shared" si="3"/>
        <v>низкий</v>
      </c>
      <c r="V16" s="486">
        <f t="shared" si="4"/>
        <v>0</v>
      </c>
      <c r="W16" s="466" t="str">
        <f t="shared" si="5"/>
        <v>низкий</v>
      </c>
    </row>
    <row r="17" spans="1:23" s="77" customFormat="1" ht="24.95" customHeight="1">
      <c r="A17" s="490">
        <v>5</v>
      </c>
      <c r="B17" s="470" t="str">
        <f>'реч. разв.'!B21</f>
        <v xml:space="preserve">Г. Эмилия </v>
      </c>
      <c r="C17" s="638">
        <v>1</v>
      </c>
      <c r="D17" s="665"/>
      <c r="E17" s="666"/>
      <c r="F17" s="638">
        <v>2</v>
      </c>
      <c r="G17" s="665"/>
      <c r="H17" s="667"/>
      <c r="I17" s="638">
        <v>2</v>
      </c>
      <c r="J17" s="665"/>
      <c r="K17" s="666"/>
      <c r="L17" s="638">
        <v>2</v>
      </c>
      <c r="M17" s="665"/>
      <c r="N17" s="666"/>
      <c r="O17" s="638">
        <v>2</v>
      </c>
      <c r="P17" s="665"/>
      <c r="Q17" s="667"/>
      <c r="R17" s="85">
        <f t="shared" si="0"/>
        <v>9</v>
      </c>
      <c r="S17" s="83" t="str">
        <f t="shared" si="1"/>
        <v>средний</v>
      </c>
      <c r="T17" s="85">
        <f t="shared" si="2"/>
        <v>0</v>
      </c>
      <c r="U17" s="83" t="str">
        <f t="shared" si="3"/>
        <v>низкий</v>
      </c>
      <c r="V17" s="486">
        <f t="shared" si="4"/>
        <v>0</v>
      </c>
      <c r="W17" s="466" t="str">
        <f t="shared" si="5"/>
        <v>низкий</v>
      </c>
    </row>
    <row r="18" spans="1:23" s="77" customFormat="1" ht="24.95" customHeight="1">
      <c r="A18" s="490">
        <v>6</v>
      </c>
      <c r="B18" s="470" t="str">
        <f>'реч. разв.'!B22</f>
        <v xml:space="preserve">Г. Степан </v>
      </c>
      <c r="C18" s="638">
        <v>1</v>
      </c>
      <c r="D18" s="665"/>
      <c r="E18" s="666"/>
      <c r="F18" s="638">
        <v>1</v>
      </c>
      <c r="G18" s="665"/>
      <c r="H18" s="667"/>
      <c r="I18" s="638">
        <v>1</v>
      </c>
      <c r="J18" s="665"/>
      <c r="K18" s="666"/>
      <c r="L18" s="638">
        <v>2</v>
      </c>
      <c r="M18" s="665"/>
      <c r="N18" s="666"/>
      <c r="O18" s="638">
        <v>2</v>
      </c>
      <c r="P18" s="665"/>
      <c r="Q18" s="667"/>
      <c r="R18" s="85">
        <f t="shared" si="0"/>
        <v>7</v>
      </c>
      <c r="S18" s="83" t="str">
        <f t="shared" si="1"/>
        <v>низкий</v>
      </c>
      <c r="T18" s="85">
        <f t="shared" si="2"/>
        <v>0</v>
      </c>
      <c r="U18" s="83" t="str">
        <f t="shared" si="3"/>
        <v>низкий</v>
      </c>
      <c r="V18" s="486">
        <f t="shared" si="4"/>
        <v>0</v>
      </c>
      <c r="W18" s="466" t="str">
        <f t="shared" si="5"/>
        <v>низкий</v>
      </c>
    </row>
    <row r="19" spans="1:23" s="77" customFormat="1" ht="24.95" customHeight="1">
      <c r="A19" s="490">
        <v>7</v>
      </c>
      <c r="B19" s="470" t="str">
        <f>'реч. разв.'!B23</f>
        <v xml:space="preserve">Г. Надежда </v>
      </c>
      <c r="C19" s="638">
        <v>1</v>
      </c>
      <c r="D19" s="665"/>
      <c r="E19" s="666"/>
      <c r="F19" s="638">
        <v>1</v>
      </c>
      <c r="G19" s="665"/>
      <c r="H19" s="667"/>
      <c r="I19" s="638">
        <v>1</v>
      </c>
      <c r="J19" s="665"/>
      <c r="K19" s="666"/>
      <c r="L19" s="638">
        <v>2</v>
      </c>
      <c r="M19" s="665"/>
      <c r="N19" s="666"/>
      <c r="O19" s="638">
        <v>1</v>
      </c>
      <c r="P19" s="665"/>
      <c r="Q19" s="667"/>
      <c r="R19" s="85">
        <f t="shared" si="0"/>
        <v>6</v>
      </c>
      <c r="S19" s="83" t="str">
        <f t="shared" si="1"/>
        <v>низкий</v>
      </c>
      <c r="T19" s="85">
        <f t="shared" si="2"/>
        <v>0</v>
      </c>
      <c r="U19" s="83" t="str">
        <f t="shared" si="3"/>
        <v>низкий</v>
      </c>
      <c r="V19" s="486">
        <f t="shared" si="4"/>
        <v>0</v>
      </c>
      <c r="W19" s="466" t="str">
        <f t="shared" si="5"/>
        <v>низкий</v>
      </c>
    </row>
    <row r="20" spans="1:23" s="77" customFormat="1" ht="24.95" customHeight="1">
      <c r="A20" s="490">
        <v>8</v>
      </c>
      <c r="B20" s="470" t="str">
        <f>'реч. разв.'!B24</f>
        <v xml:space="preserve">Д. Мохина </v>
      </c>
      <c r="C20" s="638">
        <v>2</v>
      </c>
      <c r="D20" s="665"/>
      <c r="E20" s="666"/>
      <c r="F20" s="638">
        <v>2</v>
      </c>
      <c r="G20" s="665"/>
      <c r="H20" s="667"/>
      <c r="I20" s="638">
        <v>2</v>
      </c>
      <c r="J20" s="665"/>
      <c r="K20" s="666"/>
      <c r="L20" s="638">
        <v>2</v>
      </c>
      <c r="M20" s="665"/>
      <c r="N20" s="666"/>
      <c r="O20" s="638">
        <v>2</v>
      </c>
      <c r="P20" s="665"/>
      <c r="Q20" s="667"/>
      <c r="R20" s="85">
        <f t="shared" si="0"/>
        <v>10</v>
      </c>
      <c r="S20" s="83" t="str">
        <f t="shared" si="1"/>
        <v>средний</v>
      </c>
      <c r="T20" s="85">
        <f t="shared" si="2"/>
        <v>0</v>
      </c>
      <c r="U20" s="83" t="str">
        <f t="shared" si="3"/>
        <v>низкий</v>
      </c>
      <c r="V20" s="486">
        <f t="shared" si="4"/>
        <v>0</v>
      </c>
      <c r="W20" s="466" t="str">
        <f t="shared" si="5"/>
        <v>низкий</v>
      </c>
    </row>
    <row r="21" spans="1:23" s="77" customFormat="1" ht="24.95" customHeight="1">
      <c r="A21" s="490">
        <v>9</v>
      </c>
      <c r="B21" s="470" t="str">
        <f>'реч. разв.'!B25</f>
        <v xml:space="preserve">Е. Платон </v>
      </c>
      <c r="C21" s="638">
        <v>1</v>
      </c>
      <c r="D21" s="665"/>
      <c r="E21" s="666"/>
      <c r="F21" s="638">
        <v>1</v>
      </c>
      <c r="G21" s="665"/>
      <c r="H21" s="667"/>
      <c r="I21" s="638">
        <v>1</v>
      </c>
      <c r="J21" s="665"/>
      <c r="K21" s="666"/>
      <c r="L21" s="638">
        <v>2</v>
      </c>
      <c r="M21" s="665"/>
      <c r="N21" s="666"/>
      <c r="O21" s="638">
        <v>1</v>
      </c>
      <c r="P21" s="665"/>
      <c r="Q21" s="667"/>
      <c r="R21" s="85">
        <f t="shared" si="0"/>
        <v>6</v>
      </c>
      <c r="S21" s="83" t="str">
        <f t="shared" si="1"/>
        <v>низкий</v>
      </c>
      <c r="T21" s="85">
        <f t="shared" si="2"/>
        <v>0</v>
      </c>
      <c r="U21" s="83" t="str">
        <f t="shared" si="3"/>
        <v>низкий</v>
      </c>
      <c r="V21" s="486">
        <f t="shared" si="4"/>
        <v>0</v>
      </c>
      <c r="W21" s="466" t="str">
        <f t="shared" si="5"/>
        <v>низкий</v>
      </c>
    </row>
    <row r="22" spans="1:23" s="77" customFormat="1" ht="24.95" customHeight="1">
      <c r="A22" s="490">
        <v>10</v>
      </c>
      <c r="B22" s="470" t="str">
        <f>'реч. разв.'!B26</f>
        <v xml:space="preserve">Е. Ульяна </v>
      </c>
      <c r="C22" s="638">
        <v>2</v>
      </c>
      <c r="D22" s="665"/>
      <c r="E22" s="666"/>
      <c r="F22" s="638">
        <v>2</v>
      </c>
      <c r="G22" s="665"/>
      <c r="H22" s="667"/>
      <c r="I22" s="638">
        <v>2</v>
      </c>
      <c r="J22" s="665"/>
      <c r="K22" s="666"/>
      <c r="L22" s="638">
        <v>2</v>
      </c>
      <c r="M22" s="665"/>
      <c r="N22" s="666"/>
      <c r="O22" s="638">
        <v>2</v>
      </c>
      <c r="P22" s="665"/>
      <c r="Q22" s="667"/>
      <c r="R22" s="85">
        <f t="shared" si="0"/>
        <v>10</v>
      </c>
      <c r="S22" s="83" t="str">
        <f t="shared" si="1"/>
        <v>средний</v>
      </c>
      <c r="T22" s="85">
        <f t="shared" si="2"/>
        <v>0</v>
      </c>
      <c r="U22" s="83" t="str">
        <f t="shared" si="3"/>
        <v>низкий</v>
      </c>
      <c r="V22" s="486">
        <f t="shared" si="4"/>
        <v>0</v>
      </c>
      <c r="W22" s="466" t="str">
        <f t="shared" si="5"/>
        <v>низкий</v>
      </c>
    </row>
    <row r="23" spans="1:23" s="77" customFormat="1" ht="24.95" customHeight="1">
      <c r="A23" s="490">
        <v>11</v>
      </c>
      <c r="B23" s="470" t="str">
        <f>'реч. разв.'!B27</f>
        <v xml:space="preserve">И.  Аиша </v>
      </c>
      <c r="C23" s="638">
        <v>1</v>
      </c>
      <c r="D23" s="665"/>
      <c r="E23" s="666"/>
      <c r="F23" s="638">
        <v>2</v>
      </c>
      <c r="G23" s="665"/>
      <c r="H23" s="667"/>
      <c r="I23" s="638">
        <v>1</v>
      </c>
      <c r="J23" s="665"/>
      <c r="K23" s="666"/>
      <c r="L23" s="638">
        <v>2</v>
      </c>
      <c r="M23" s="665"/>
      <c r="N23" s="666"/>
      <c r="O23" s="638">
        <v>1</v>
      </c>
      <c r="P23" s="665"/>
      <c r="Q23" s="667"/>
      <c r="R23" s="85">
        <f t="shared" si="0"/>
        <v>7</v>
      </c>
      <c r="S23" s="83" t="str">
        <f t="shared" si="1"/>
        <v>низкий</v>
      </c>
      <c r="T23" s="85">
        <f t="shared" si="2"/>
        <v>0</v>
      </c>
      <c r="U23" s="83" t="str">
        <f t="shared" si="3"/>
        <v>низкий</v>
      </c>
      <c r="V23" s="486">
        <f t="shared" si="4"/>
        <v>0</v>
      </c>
      <c r="W23" s="466" t="str">
        <f t="shared" si="5"/>
        <v>низкий</v>
      </c>
    </row>
    <row r="24" spans="1:23" s="77" customFormat="1" ht="24.95" customHeight="1">
      <c r="A24" s="490">
        <v>12</v>
      </c>
      <c r="B24" s="470" t="str">
        <f>'реч. разв.'!B28</f>
        <v xml:space="preserve">К. Зумурия </v>
      </c>
      <c r="C24" s="638">
        <v>2</v>
      </c>
      <c r="D24" s="665"/>
      <c r="E24" s="666"/>
      <c r="F24" s="638">
        <v>2</v>
      </c>
      <c r="G24" s="665"/>
      <c r="H24" s="667"/>
      <c r="I24" s="638">
        <v>2</v>
      </c>
      <c r="J24" s="665"/>
      <c r="K24" s="666"/>
      <c r="L24" s="638">
        <v>2</v>
      </c>
      <c r="M24" s="665"/>
      <c r="N24" s="666"/>
      <c r="O24" s="638">
        <v>1</v>
      </c>
      <c r="P24" s="665"/>
      <c r="Q24" s="667"/>
      <c r="R24" s="85">
        <f t="shared" si="0"/>
        <v>9</v>
      </c>
      <c r="S24" s="83" t="str">
        <f t="shared" si="1"/>
        <v>средний</v>
      </c>
      <c r="T24" s="85">
        <f t="shared" si="2"/>
        <v>0</v>
      </c>
      <c r="U24" s="83" t="str">
        <f t="shared" si="3"/>
        <v>низкий</v>
      </c>
      <c r="V24" s="486">
        <f t="shared" si="4"/>
        <v>0</v>
      </c>
      <c r="W24" s="466" t="str">
        <f t="shared" si="5"/>
        <v>низкий</v>
      </c>
    </row>
    <row r="25" spans="1:23" s="77" customFormat="1" ht="24.95" customHeight="1">
      <c r="A25" s="490">
        <v>13</v>
      </c>
      <c r="B25" s="470" t="str">
        <f>'реч. разв.'!B29</f>
        <v xml:space="preserve">К. Амалия </v>
      </c>
      <c r="C25" s="638">
        <v>1</v>
      </c>
      <c r="D25" s="665"/>
      <c r="E25" s="666"/>
      <c r="F25" s="638">
        <v>1</v>
      </c>
      <c r="G25" s="665"/>
      <c r="H25" s="667"/>
      <c r="I25" s="638">
        <v>1</v>
      </c>
      <c r="J25" s="665"/>
      <c r="K25" s="666"/>
      <c r="L25" s="638">
        <v>2</v>
      </c>
      <c r="M25" s="665"/>
      <c r="N25" s="666"/>
      <c r="O25" s="638">
        <v>2</v>
      </c>
      <c r="P25" s="665"/>
      <c r="Q25" s="667"/>
      <c r="R25" s="85">
        <f t="shared" si="0"/>
        <v>7</v>
      </c>
      <c r="S25" s="83" t="str">
        <f t="shared" si="1"/>
        <v>низкий</v>
      </c>
      <c r="T25" s="85">
        <f t="shared" si="2"/>
        <v>0</v>
      </c>
      <c r="U25" s="83" t="str">
        <f t="shared" si="3"/>
        <v>низкий</v>
      </c>
      <c r="V25" s="486">
        <f t="shared" si="4"/>
        <v>0</v>
      </c>
      <c r="W25" s="466" t="str">
        <f t="shared" si="5"/>
        <v>низкий</v>
      </c>
    </row>
    <row r="26" spans="1:23" s="77" customFormat="1" ht="24.95" customHeight="1">
      <c r="A26" s="490">
        <v>14</v>
      </c>
      <c r="B26" s="470" t="str">
        <f>'реч. разв.'!B30</f>
        <v>К. Алексей</v>
      </c>
      <c r="C26" s="638">
        <v>2</v>
      </c>
      <c r="D26" s="665"/>
      <c r="E26" s="666"/>
      <c r="F26" s="638">
        <v>2</v>
      </c>
      <c r="G26" s="665"/>
      <c r="H26" s="667"/>
      <c r="I26" s="638">
        <v>1</v>
      </c>
      <c r="J26" s="665"/>
      <c r="K26" s="666"/>
      <c r="L26" s="638">
        <v>2</v>
      </c>
      <c r="M26" s="665"/>
      <c r="N26" s="666"/>
      <c r="O26" s="638">
        <v>2</v>
      </c>
      <c r="P26" s="665"/>
      <c r="Q26" s="667"/>
      <c r="R26" s="85">
        <f t="shared" si="0"/>
        <v>9</v>
      </c>
      <c r="S26" s="83" t="str">
        <f t="shared" si="1"/>
        <v>средний</v>
      </c>
      <c r="T26" s="85">
        <f t="shared" si="2"/>
        <v>0</v>
      </c>
      <c r="U26" s="83" t="str">
        <f t="shared" si="3"/>
        <v>низкий</v>
      </c>
      <c r="V26" s="486">
        <f t="shared" si="4"/>
        <v>0</v>
      </c>
      <c r="W26" s="466" t="str">
        <f t="shared" si="5"/>
        <v>низкий</v>
      </c>
    </row>
    <row r="27" spans="1:23" s="77" customFormat="1" ht="24.95" customHeight="1">
      <c r="A27" s="490">
        <v>15</v>
      </c>
      <c r="B27" s="470" t="str">
        <f>'реч. разв.'!B31</f>
        <v xml:space="preserve">К. Арина </v>
      </c>
      <c r="C27" s="638">
        <v>2</v>
      </c>
      <c r="D27" s="665"/>
      <c r="E27" s="666"/>
      <c r="F27" s="638">
        <v>2</v>
      </c>
      <c r="G27" s="665"/>
      <c r="H27" s="667"/>
      <c r="I27" s="638">
        <v>2</v>
      </c>
      <c r="J27" s="665"/>
      <c r="K27" s="666"/>
      <c r="L27" s="638">
        <v>2</v>
      </c>
      <c r="M27" s="665"/>
      <c r="N27" s="666"/>
      <c r="O27" s="638">
        <v>2</v>
      </c>
      <c r="P27" s="665"/>
      <c r="Q27" s="667"/>
      <c r="R27" s="85">
        <f t="shared" si="0"/>
        <v>10</v>
      </c>
      <c r="S27" s="83" t="str">
        <f t="shared" si="1"/>
        <v>средний</v>
      </c>
      <c r="T27" s="85">
        <f t="shared" si="2"/>
        <v>0</v>
      </c>
      <c r="U27" s="83" t="str">
        <f t="shared" si="3"/>
        <v>низкий</v>
      </c>
      <c r="V27" s="486">
        <f t="shared" si="4"/>
        <v>0</v>
      </c>
      <c r="W27" s="466" t="str">
        <f t="shared" si="5"/>
        <v>низкий</v>
      </c>
    </row>
    <row r="28" spans="1:23" s="77" customFormat="1" ht="24.95" customHeight="1">
      <c r="A28" s="490">
        <v>16</v>
      </c>
      <c r="B28" s="470" t="str">
        <f>'реч. разв.'!B32</f>
        <v>К. Никита</v>
      </c>
      <c r="C28" s="638">
        <v>2</v>
      </c>
      <c r="D28" s="665"/>
      <c r="E28" s="666"/>
      <c r="F28" s="638">
        <v>1</v>
      </c>
      <c r="G28" s="665"/>
      <c r="H28" s="667"/>
      <c r="I28" s="638">
        <v>1</v>
      </c>
      <c r="J28" s="665"/>
      <c r="K28" s="666"/>
      <c r="L28" s="638">
        <v>2</v>
      </c>
      <c r="M28" s="665"/>
      <c r="N28" s="666"/>
      <c r="O28" s="638">
        <v>1</v>
      </c>
      <c r="P28" s="665"/>
      <c r="Q28" s="667"/>
      <c r="R28" s="85">
        <f t="shared" si="0"/>
        <v>7</v>
      </c>
      <c r="S28" s="83" t="str">
        <f t="shared" si="1"/>
        <v>низкий</v>
      </c>
      <c r="T28" s="85">
        <f t="shared" si="2"/>
        <v>0</v>
      </c>
      <c r="U28" s="83" t="str">
        <f t="shared" si="3"/>
        <v>низкий</v>
      </c>
      <c r="V28" s="486">
        <f t="shared" si="4"/>
        <v>0</v>
      </c>
      <c r="W28" s="466" t="str">
        <f t="shared" si="5"/>
        <v>низкий</v>
      </c>
    </row>
    <row r="29" spans="1:23" s="77" customFormat="1" ht="24.95" customHeight="1">
      <c r="A29" s="490">
        <v>17</v>
      </c>
      <c r="B29" s="470" t="str">
        <f>'реч. разв.'!B33</f>
        <v xml:space="preserve">К. Сергей </v>
      </c>
      <c r="C29" s="638">
        <v>2</v>
      </c>
      <c r="D29" s="665"/>
      <c r="E29" s="666"/>
      <c r="F29" s="638">
        <v>1</v>
      </c>
      <c r="G29" s="665"/>
      <c r="H29" s="667"/>
      <c r="I29" s="638">
        <v>1</v>
      </c>
      <c r="J29" s="665"/>
      <c r="K29" s="666"/>
      <c r="L29" s="638">
        <v>2</v>
      </c>
      <c r="M29" s="665"/>
      <c r="N29" s="666"/>
      <c r="O29" s="638">
        <v>1</v>
      </c>
      <c r="P29" s="665"/>
      <c r="Q29" s="667"/>
      <c r="R29" s="85">
        <f t="shared" si="0"/>
        <v>7</v>
      </c>
      <c r="S29" s="83" t="str">
        <f t="shared" si="1"/>
        <v>низкий</v>
      </c>
      <c r="T29" s="85">
        <f t="shared" si="2"/>
        <v>0</v>
      </c>
      <c r="U29" s="83" t="str">
        <f t="shared" si="3"/>
        <v>низкий</v>
      </c>
      <c r="V29" s="486">
        <f t="shared" si="4"/>
        <v>0</v>
      </c>
      <c r="W29" s="466" t="str">
        <f t="shared" si="5"/>
        <v>низкий</v>
      </c>
    </row>
    <row r="30" spans="1:23" s="77" customFormat="1" ht="24.95" customHeight="1">
      <c r="A30" s="490">
        <v>18</v>
      </c>
      <c r="B30" s="470" t="str">
        <f>'реч. разв.'!B34</f>
        <v xml:space="preserve">Л. Алина </v>
      </c>
      <c r="C30" s="638">
        <v>2</v>
      </c>
      <c r="D30" s="665"/>
      <c r="E30" s="666"/>
      <c r="F30" s="638">
        <v>2</v>
      </c>
      <c r="G30" s="665"/>
      <c r="H30" s="667"/>
      <c r="I30" s="638">
        <v>2</v>
      </c>
      <c r="J30" s="665"/>
      <c r="K30" s="666"/>
      <c r="L30" s="638">
        <v>2</v>
      </c>
      <c r="M30" s="665"/>
      <c r="N30" s="666"/>
      <c r="O30" s="638">
        <v>2</v>
      </c>
      <c r="P30" s="665"/>
      <c r="Q30" s="667"/>
      <c r="R30" s="85">
        <f t="shared" si="0"/>
        <v>10</v>
      </c>
      <c r="S30" s="83" t="str">
        <f t="shared" si="1"/>
        <v>средний</v>
      </c>
      <c r="T30" s="85">
        <f t="shared" si="2"/>
        <v>0</v>
      </c>
      <c r="U30" s="83" t="str">
        <f t="shared" si="3"/>
        <v>низкий</v>
      </c>
      <c r="V30" s="486">
        <f t="shared" si="4"/>
        <v>0</v>
      </c>
      <c r="W30" s="466" t="str">
        <f t="shared" si="5"/>
        <v>низкий</v>
      </c>
    </row>
    <row r="31" spans="1:23" s="77" customFormat="1" ht="24.95" customHeight="1">
      <c r="A31" s="490">
        <v>19</v>
      </c>
      <c r="B31" s="470" t="str">
        <f>'реч. разв.'!B35</f>
        <v xml:space="preserve">М. Ролан </v>
      </c>
      <c r="C31" s="638">
        <v>2</v>
      </c>
      <c r="D31" s="665"/>
      <c r="E31" s="666"/>
      <c r="F31" s="638">
        <v>2</v>
      </c>
      <c r="G31" s="665"/>
      <c r="H31" s="667"/>
      <c r="I31" s="638">
        <v>2</v>
      </c>
      <c r="J31" s="665"/>
      <c r="K31" s="666"/>
      <c r="L31" s="638">
        <v>2</v>
      </c>
      <c r="M31" s="665"/>
      <c r="N31" s="666"/>
      <c r="O31" s="638">
        <v>2</v>
      </c>
      <c r="P31" s="665"/>
      <c r="Q31" s="667"/>
      <c r="R31" s="85">
        <f t="shared" si="0"/>
        <v>10</v>
      </c>
      <c r="S31" s="83" t="str">
        <f t="shared" si="1"/>
        <v>средний</v>
      </c>
      <c r="T31" s="85">
        <f t="shared" si="2"/>
        <v>0</v>
      </c>
      <c r="U31" s="83" t="str">
        <f t="shared" si="3"/>
        <v>низкий</v>
      </c>
      <c r="V31" s="486">
        <f t="shared" si="4"/>
        <v>0</v>
      </c>
      <c r="W31" s="466" t="str">
        <f t="shared" si="5"/>
        <v>низкий</v>
      </c>
    </row>
    <row r="32" spans="1:23" s="77" customFormat="1" ht="24.95" customHeight="1">
      <c r="A32" s="490">
        <v>20</v>
      </c>
      <c r="B32" s="470" t="str">
        <f>'реч. разв.'!B36</f>
        <v xml:space="preserve">Н. Артем </v>
      </c>
      <c r="C32" s="638">
        <v>1</v>
      </c>
      <c r="D32" s="665"/>
      <c r="E32" s="666"/>
      <c r="F32" s="638">
        <v>1</v>
      </c>
      <c r="G32" s="665"/>
      <c r="H32" s="667"/>
      <c r="I32" s="638">
        <v>1</v>
      </c>
      <c r="J32" s="665"/>
      <c r="K32" s="666"/>
      <c r="L32" s="638">
        <v>1</v>
      </c>
      <c r="M32" s="665"/>
      <c r="N32" s="666"/>
      <c r="O32" s="638">
        <v>1</v>
      </c>
      <c r="P32" s="665"/>
      <c r="Q32" s="667"/>
      <c r="R32" s="85">
        <f t="shared" si="0"/>
        <v>5</v>
      </c>
      <c r="S32" s="83" t="str">
        <f t="shared" si="1"/>
        <v>низкий</v>
      </c>
      <c r="T32" s="85">
        <f t="shared" si="2"/>
        <v>0</v>
      </c>
      <c r="U32" s="83" t="str">
        <f t="shared" si="3"/>
        <v>низкий</v>
      </c>
      <c r="V32" s="486">
        <f t="shared" si="4"/>
        <v>0</v>
      </c>
      <c r="W32" s="466" t="str">
        <f t="shared" si="5"/>
        <v>низкий</v>
      </c>
    </row>
    <row r="33" spans="1:26" s="77" customFormat="1" ht="24.95" customHeight="1">
      <c r="A33" s="490">
        <v>21</v>
      </c>
      <c r="B33" s="470" t="str">
        <f>'реч. разв.'!B37</f>
        <v>П. Андрей</v>
      </c>
      <c r="C33" s="638">
        <v>2</v>
      </c>
      <c r="D33" s="668"/>
      <c r="E33" s="669"/>
      <c r="F33" s="636">
        <v>2</v>
      </c>
      <c r="G33" s="668"/>
      <c r="H33" s="670"/>
      <c r="I33" s="638">
        <v>1</v>
      </c>
      <c r="J33" s="668"/>
      <c r="K33" s="669"/>
      <c r="L33" s="638">
        <v>2</v>
      </c>
      <c r="M33" s="668"/>
      <c r="N33" s="669"/>
      <c r="O33" s="636">
        <v>2</v>
      </c>
      <c r="P33" s="668"/>
      <c r="Q33" s="670"/>
      <c r="R33" s="85">
        <f t="shared" si="0"/>
        <v>9</v>
      </c>
      <c r="S33" s="83" t="str">
        <f t="shared" si="1"/>
        <v>средний</v>
      </c>
      <c r="T33" s="85">
        <f t="shared" si="2"/>
        <v>0</v>
      </c>
      <c r="U33" s="83" t="str">
        <f t="shared" si="3"/>
        <v>низкий</v>
      </c>
      <c r="V33" s="486">
        <f t="shared" si="4"/>
        <v>0</v>
      </c>
      <c r="W33" s="466" t="str">
        <f t="shared" si="5"/>
        <v>низкий</v>
      </c>
    </row>
    <row r="34" spans="1:26" s="77" customFormat="1" ht="24.95" customHeight="1">
      <c r="A34" s="490">
        <v>22</v>
      </c>
      <c r="B34" s="470" t="str">
        <f>'реч. разв.'!B38</f>
        <v xml:space="preserve">С. Александр </v>
      </c>
      <c r="C34" s="638">
        <v>2</v>
      </c>
      <c r="D34" s="665"/>
      <c r="E34" s="666"/>
      <c r="F34" s="638">
        <v>2</v>
      </c>
      <c r="G34" s="665"/>
      <c r="H34" s="667"/>
      <c r="I34" s="638">
        <v>2</v>
      </c>
      <c r="J34" s="665"/>
      <c r="K34" s="666"/>
      <c r="L34" s="638">
        <v>2</v>
      </c>
      <c r="M34" s="665"/>
      <c r="N34" s="666"/>
      <c r="O34" s="638">
        <v>2</v>
      </c>
      <c r="P34" s="665"/>
      <c r="Q34" s="667"/>
      <c r="R34" s="85">
        <f t="shared" si="0"/>
        <v>10</v>
      </c>
      <c r="S34" s="83" t="str">
        <f t="shared" si="1"/>
        <v>средний</v>
      </c>
      <c r="T34" s="85">
        <f t="shared" si="2"/>
        <v>0</v>
      </c>
      <c r="U34" s="83" t="str">
        <f t="shared" si="3"/>
        <v>низкий</v>
      </c>
      <c r="V34" s="486">
        <f t="shared" si="4"/>
        <v>0</v>
      </c>
      <c r="W34" s="466" t="str">
        <f t="shared" si="5"/>
        <v>низкий</v>
      </c>
    </row>
    <row r="35" spans="1:26" s="77" customFormat="1" ht="24.95" customHeight="1">
      <c r="A35" s="490">
        <v>23</v>
      </c>
      <c r="B35" s="470" t="str">
        <f>'реч. разв.'!B39</f>
        <v xml:space="preserve">Ф. Мирон </v>
      </c>
      <c r="C35" s="638">
        <v>2</v>
      </c>
      <c r="D35" s="671"/>
      <c r="E35" s="663"/>
      <c r="F35" s="638">
        <v>2</v>
      </c>
      <c r="G35" s="671"/>
      <c r="H35" s="664"/>
      <c r="I35" s="638">
        <v>1</v>
      </c>
      <c r="J35" s="671"/>
      <c r="K35" s="663"/>
      <c r="L35" s="638">
        <v>2</v>
      </c>
      <c r="M35" s="671"/>
      <c r="N35" s="663"/>
      <c r="O35" s="638">
        <v>2</v>
      </c>
      <c r="P35" s="671"/>
      <c r="Q35" s="664"/>
      <c r="R35" s="85">
        <f t="shared" si="0"/>
        <v>9</v>
      </c>
      <c r="S35" s="83" t="str">
        <f t="shared" si="1"/>
        <v>средний</v>
      </c>
      <c r="T35" s="85">
        <f t="shared" si="2"/>
        <v>0</v>
      </c>
      <c r="U35" s="83" t="str">
        <f t="shared" si="3"/>
        <v>низкий</v>
      </c>
      <c r="V35" s="486">
        <f t="shared" si="4"/>
        <v>0</v>
      </c>
      <c r="W35" s="466" t="str">
        <f t="shared" si="5"/>
        <v>низкий</v>
      </c>
    </row>
    <row r="36" spans="1:26" s="77" customFormat="1" ht="24.95" customHeight="1">
      <c r="A36" s="490">
        <v>24</v>
      </c>
      <c r="B36" s="470" t="str">
        <f>'реч. разв.'!B40</f>
        <v xml:space="preserve">Х. Мухаммад </v>
      </c>
      <c r="C36" s="638">
        <v>1</v>
      </c>
      <c r="D36" s="671"/>
      <c r="E36" s="663"/>
      <c r="F36" s="638">
        <v>1</v>
      </c>
      <c r="G36" s="671"/>
      <c r="H36" s="664"/>
      <c r="I36" s="638">
        <v>1</v>
      </c>
      <c r="J36" s="671"/>
      <c r="K36" s="663"/>
      <c r="L36" s="638">
        <v>2</v>
      </c>
      <c r="M36" s="671"/>
      <c r="N36" s="663"/>
      <c r="O36" s="638">
        <v>1</v>
      </c>
      <c r="P36" s="671"/>
      <c r="Q36" s="664"/>
      <c r="R36" s="85">
        <f t="shared" si="0"/>
        <v>6</v>
      </c>
      <c r="S36" s="83" t="str">
        <f t="shared" si="1"/>
        <v>низкий</v>
      </c>
      <c r="T36" s="85">
        <f t="shared" si="2"/>
        <v>0</v>
      </c>
      <c r="U36" s="83" t="str">
        <f t="shared" si="3"/>
        <v>низкий</v>
      </c>
      <c r="V36" s="486">
        <f t="shared" si="4"/>
        <v>0</v>
      </c>
      <c r="W36" s="466" t="str">
        <f t="shared" si="5"/>
        <v>низкий</v>
      </c>
    </row>
    <row r="37" spans="1:26" s="77" customFormat="1" ht="24.95" customHeight="1">
      <c r="A37" s="490">
        <v>25</v>
      </c>
      <c r="B37" s="470" t="str">
        <f>'реч. разв.'!B41</f>
        <v xml:space="preserve">Я. Артем </v>
      </c>
      <c r="C37" s="638">
        <v>1</v>
      </c>
      <c r="D37" s="665"/>
      <c r="E37" s="666"/>
      <c r="F37" s="638">
        <v>2</v>
      </c>
      <c r="G37" s="665"/>
      <c r="H37" s="667"/>
      <c r="I37" s="638">
        <v>1</v>
      </c>
      <c r="J37" s="665"/>
      <c r="K37" s="666"/>
      <c r="L37" s="638">
        <v>2</v>
      </c>
      <c r="M37" s="665"/>
      <c r="N37" s="666"/>
      <c r="O37" s="638">
        <v>2</v>
      </c>
      <c r="P37" s="665"/>
      <c r="Q37" s="667"/>
      <c r="R37" s="85">
        <f t="shared" ref="R37" si="6">SUM(C37,F37,I37,L37,O37)</f>
        <v>8</v>
      </c>
      <c r="S37" s="83" t="str">
        <f t="shared" ref="S37" si="7">IF(R37&lt;8,"низкий",IF(R37&lt;13,"средний",IF(R37&gt;12,"высокий")))</f>
        <v>средний</v>
      </c>
      <c r="T37" s="85">
        <f t="shared" si="2"/>
        <v>0</v>
      </c>
      <c r="U37" s="83" t="str">
        <f t="shared" si="3"/>
        <v>низкий</v>
      </c>
      <c r="V37" s="486">
        <f t="shared" ref="V37" si="8">SUM(E37,H37,K37,N37,Q37)</f>
        <v>0</v>
      </c>
      <c r="W37" s="466" t="str">
        <f t="shared" ref="W37" si="9">IF(V37&lt;8,"низкий",IF(V37&lt;13,"средний",IF(V37&gt;12,"высокий")))</f>
        <v>низкий</v>
      </c>
    </row>
    <row r="38" spans="1:26" s="77" customFormat="1" ht="24.95" customHeight="1">
      <c r="A38" s="490">
        <v>26</v>
      </c>
      <c r="B38" s="470" t="str">
        <f>'реч. разв.'!B42</f>
        <v xml:space="preserve">Я. Николай </v>
      </c>
      <c r="C38" s="639">
        <v>1</v>
      </c>
      <c r="D38" s="672"/>
      <c r="E38" s="674"/>
      <c r="F38" s="638">
        <v>1</v>
      </c>
      <c r="G38" s="672"/>
      <c r="H38" s="674"/>
      <c r="I38" s="639">
        <v>1</v>
      </c>
      <c r="J38" s="672"/>
      <c r="K38" s="674"/>
      <c r="L38" s="639">
        <v>2</v>
      </c>
      <c r="M38" s="672"/>
      <c r="N38" s="674"/>
      <c r="O38" s="638">
        <v>1</v>
      </c>
      <c r="P38" s="672"/>
      <c r="Q38" s="674"/>
      <c r="R38" s="85">
        <f t="shared" ref="R38:R40" si="10">SUM(C38,F38,I38,L38,O38)</f>
        <v>6</v>
      </c>
      <c r="S38" s="83" t="str">
        <f t="shared" ref="S38:S40" si="11">IF(R38&lt;8,"низкий",IF(R38&lt;13,"средний",IF(R38&gt;12,"высокий")))</f>
        <v>низкий</v>
      </c>
      <c r="T38" s="85">
        <f t="shared" si="2"/>
        <v>0</v>
      </c>
      <c r="U38" s="83" t="str">
        <f t="shared" si="3"/>
        <v>низкий</v>
      </c>
      <c r="V38" s="486">
        <f t="shared" ref="V38:V39" si="12">SUM(E38,H38,K38,N38,Q38)</f>
        <v>0</v>
      </c>
      <c r="W38" s="466" t="str">
        <f t="shared" ref="W38:W39" si="13">IF(V38&lt;8,"низкий",IF(V38&lt;13,"средний",IF(V38&gt;12,"высокий")))</f>
        <v>низкий</v>
      </c>
    </row>
    <row r="39" spans="1:26" s="77" customFormat="1" ht="24.95" customHeight="1">
      <c r="A39" s="492">
        <v>27</v>
      </c>
      <c r="B39" s="470" t="str">
        <f>'реч. разв.'!B43</f>
        <v xml:space="preserve">Я. Василиса </v>
      </c>
      <c r="C39" s="637">
        <v>1</v>
      </c>
      <c r="D39" s="673"/>
      <c r="E39" s="675"/>
      <c r="F39" s="636">
        <v>1</v>
      </c>
      <c r="G39" s="673"/>
      <c r="H39" s="675"/>
      <c r="I39" s="637">
        <v>1</v>
      </c>
      <c r="J39" s="673"/>
      <c r="K39" s="675"/>
      <c r="L39" s="637">
        <v>2</v>
      </c>
      <c r="M39" s="673"/>
      <c r="N39" s="675"/>
      <c r="O39" s="636">
        <v>1</v>
      </c>
      <c r="P39" s="673"/>
      <c r="Q39" s="675"/>
      <c r="R39" s="85">
        <f t="shared" si="10"/>
        <v>6</v>
      </c>
      <c r="S39" s="83" t="str">
        <f t="shared" si="11"/>
        <v>низкий</v>
      </c>
      <c r="T39" s="85">
        <f t="shared" si="2"/>
        <v>0</v>
      </c>
      <c r="U39" s="83" t="str">
        <f t="shared" si="3"/>
        <v>низкий</v>
      </c>
      <c r="V39" s="486">
        <f t="shared" si="12"/>
        <v>0</v>
      </c>
      <c r="W39" s="466" t="str">
        <f t="shared" si="13"/>
        <v>низкий</v>
      </c>
    </row>
    <row r="40" spans="1:26" s="77" customFormat="1" ht="24.95" customHeight="1">
      <c r="A40" s="492">
        <v>28</v>
      </c>
      <c r="B40" s="470" t="str">
        <f>'реч. разв.'!B44</f>
        <v xml:space="preserve">К. Есения </v>
      </c>
      <c r="C40" s="637">
        <v>2</v>
      </c>
      <c r="D40" s="673"/>
      <c r="E40" s="675"/>
      <c r="F40" s="636">
        <v>2</v>
      </c>
      <c r="G40" s="673"/>
      <c r="H40" s="675"/>
      <c r="I40" s="637">
        <v>1</v>
      </c>
      <c r="J40" s="673"/>
      <c r="K40" s="675"/>
      <c r="L40" s="637">
        <v>2</v>
      </c>
      <c r="M40" s="673"/>
      <c r="N40" s="675"/>
      <c r="O40" s="636">
        <v>2</v>
      </c>
      <c r="P40" s="673"/>
      <c r="Q40" s="675"/>
      <c r="R40" s="85">
        <f t="shared" si="10"/>
        <v>9</v>
      </c>
      <c r="S40" s="83" t="str">
        <f t="shared" si="11"/>
        <v>средний</v>
      </c>
      <c r="T40" s="85">
        <f t="shared" si="2"/>
        <v>0</v>
      </c>
      <c r="U40" s="83" t="str">
        <f t="shared" si="3"/>
        <v>низкий</v>
      </c>
      <c r="V40" s="486">
        <f t="shared" ref="V40" si="14">SUM(E40,H40,K40,N40,Q40)</f>
        <v>0</v>
      </c>
      <c r="W40" s="466" t="str">
        <f t="shared" ref="W40" si="15">IF(V40&lt;8,"низкий",IF(V40&lt;13,"средний",IF(V40&gt;12,"высокий")))</f>
        <v>низкий</v>
      </c>
    </row>
    <row r="41" spans="1:26" s="77" customFormat="1" ht="24.95" customHeight="1">
      <c r="A41" s="492">
        <v>29</v>
      </c>
      <c r="B41" s="470">
        <f>'реч. разв.'!B45</f>
        <v>0</v>
      </c>
      <c r="C41" s="637"/>
      <c r="D41" s="673"/>
      <c r="E41" s="675"/>
      <c r="F41" s="636"/>
      <c r="G41" s="673"/>
      <c r="H41" s="675"/>
      <c r="I41" s="637"/>
      <c r="J41" s="673"/>
      <c r="K41" s="675"/>
      <c r="L41" s="637"/>
      <c r="M41" s="673"/>
      <c r="N41" s="675"/>
      <c r="O41" s="636"/>
      <c r="P41" s="673"/>
      <c r="Q41" s="675"/>
      <c r="R41" s="85"/>
      <c r="S41" s="83"/>
      <c r="T41" s="85">
        <f t="shared" si="2"/>
        <v>0</v>
      </c>
      <c r="U41" s="83" t="str">
        <f t="shared" si="3"/>
        <v>низкий</v>
      </c>
      <c r="V41" s="486"/>
      <c r="W41" s="107"/>
    </row>
    <row r="42" spans="1:26" s="77" customFormat="1" ht="24.95" customHeight="1" thickBot="1">
      <c r="A42" s="492">
        <v>30</v>
      </c>
      <c r="B42" s="470">
        <f>'реч. разв.'!B46</f>
        <v>0</v>
      </c>
      <c r="C42" s="637"/>
      <c r="D42" s="673"/>
      <c r="E42" s="675"/>
      <c r="F42" s="636"/>
      <c r="G42" s="673"/>
      <c r="H42" s="675"/>
      <c r="I42" s="637"/>
      <c r="J42" s="673"/>
      <c r="K42" s="675"/>
      <c r="L42" s="637"/>
      <c r="M42" s="673"/>
      <c r="N42" s="675"/>
      <c r="O42" s="636"/>
      <c r="P42" s="673"/>
      <c r="Q42" s="675"/>
      <c r="R42" s="522"/>
      <c r="S42" s="520"/>
      <c r="T42" s="85">
        <f t="shared" si="2"/>
        <v>0</v>
      </c>
      <c r="U42" s="83" t="str">
        <f t="shared" si="3"/>
        <v>низкий</v>
      </c>
      <c r="V42" s="625"/>
      <c r="W42" s="585"/>
    </row>
    <row r="43" spans="1:26" s="77" customFormat="1" ht="24" thickBot="1">
      <c r="A43" s="532"/>
      <c r="B43" s="533" t="s">
        <v>165</v>
      </c>
      <c r="C43" s="562">
        <f>AVERAGE(C13:C42)</f>
        <v>1.5357142857142858</v>
      </c>
      <c r="D43" s="562" t="e">
        <f>AVERAGE(D13:D42)</f>
        <v>#DIV/0!</v>
      </c>
      <c r="E43" s="548" t="e">
        <f>AVERAGE(E13:E42)</f>
        <v>#DIV/0!</v>
      </c>
      <c r="F43" s="562">
        <f t="shared" ref="F43:H43" si="16">AVERAGE(F13:F42)</f>
        <v>1.6071428571428572</v>
      </c>
      <c r="G43" s="562" t="e">
        <f t="shared" si="16"/>
        <v>#DIV/0!</v>
      </c>
      <c r="H43" s="548" t="e">
        <f t="shared" si="16"/>
        <v>#DIV/0!</v>
      </c>
      <c r="I43" s="562">
        <f t="shared" ref="I43:N43" si="17">AVERAGE(I13:I42)</f>
        <v>1.3214285714285714</v>
      </c>
      <c r="J43" s="562" t="e">
        <f t="shared" si="17"/>
        <v>#DIV/0!</v>
      </c>
      <c r="K43" s="548" t="e">
        <f t="shared" si="17"/>
        <v>#DIV/0!</v>
      </c>
      <c r="L43" s="562">
        <f t="shared" si="17"/>
        <v>1.9642857142857142</v>
      </c>
      <c r="M43" s="562" t="e">
        <f t="shared" si="17"/>
        <v>#DIV/0!</v>
      </c>
      <c r="N43" s="548" t="e">
        <f t="shared" si="17"/>
        <v>#DIV/0!</v>
      </c>
      <c r="O43" s="562">
        <f t="shared" ref="O43:Q43" si="18">AVERAGE(O13:O42)</f>
        <v>1.6071428571428572</v>
      </c>
      <c r="P43" s="562" t="e">
        <f t="shared" si="18"/>
        <v>#DIV/0!</v>
      </c>
      <c r="Q43" s="548" t="e">
        <f t="shared" si="18"/>
        <v>#DIV/0!</v>
      </c>
      <c r="R43" s="558">
        <f t="shared" ref="R43" si="19">SUM(C43,F43,I43,L43,O43)</f>
        <v>8.0357142857142865</v>
      </c>
      <c r="S43" s="556" t="str">
        <f t="shared" ref="S43" si="20">IF(R43&lt;8,"низкий",IF(R43&lt;13,"средний",IF(R43&gt;12,"высокий")))</f>
        <v>средний</v>
      </c>
      <c r="T43" s="558" t="e">
        <f t="shared" ref="T43" si="21">SUM(E43,H43,K43,N43,Q43)</f>
        <v>#DIV/0!</v>
      </c>
      <c r="U43" s="556" t="e">
        <f t="shared" si="3"/>
        <v>#DIV/0!</v>
      </c>
      <c r="V43" s="616" t="e">
        <f t="shared" ref="V43" si="22">SUM(E43,H43,K43,N43,Q43)</f>
        <v>#DIV/0!</v>
      </c>
      <c r="W43" s="622" t="e">
        <f t="shared" ref="W43" si="23">IF(V43&lt;8,"низкий",IF(V43&lt;13,"средний",IF(V43&gt;12,"высокий")))</f>
        <v>#DIV/0!</v>
      </c>
    </row>
    <row r="44" spans="1:26" s="77" customFormat="1" ht="24" thickBot="1">
      <c r="A44" s="970" t="s">
        <v>15</v>
      </c>
      <c r="B44" s="971"/>
      <c r="C44" s="534">
        <f t="shared" ref="C44:D44" si="24">COUNT(C13:C42)</f>
        <v>28</v>
      </c>
      <c r="D44" s="534">
        <f t="shared" si="24"/>
        <v>0</v>
      </c>
      <c r="E44" s="535">
        <f>COUNT(E13:E42)</f>
        <v>0</v>
      </c>
      <c r="F44" s="534">
        <f>COUNT(F13:F42)</f>
        <v>28</v>
      </c>
      <c r="G44" s="534">
        <f>COUNT(G13:G42)</f>
        <v>0</v>
      </c>
      <c r="H44" s="535">
        <f>COUNT(H13:H42)</f>
        <v>0</v>
      </c>
      <c r="I44" s="534">
        <f t="shared" ref="I44:J44" si="25">COUNT(I13:I42)</f>
        <v>28</v>
      </c>
      <c r="J44" s="534">
        <f t="shared" si="25"/>
        <v>0</v>
      </c>
      <c r="K44" s="535">
        <f>COUNT(K13:K42)</f>
        <v>0</v>
      </c>
      <c r="L44" s="534">
        <f t="shared" ref="L44:M44" si="26">COUNT(L13:L42)</f>
        <v>28</v>
      </c>
      <c r="M44" s="534">
        <f t="shared" si="26"/>
        <v>0</v>
      </c>
      <c r="N44" s="535">
        <f>COUNT(N13:N42)</f>
        <v>0</v>
      </c>
      <c r="O44" s="534">
        <f>COUNT(O13:O42)</f>
        <v>28</v>
      </c>
      <c r="P44" s="534">
        <f>COUNT(P13:P42)</f>
        <v>0</v>
      </c>
      <c r="Q44" s="535">
        <f>COUNT(Q13:Q42)</f>
        <v>0</v>
      </c>
      <c r="R44" s="922"/>
      <c r="S44" s="972"/>
      <c r="T44" s="661"/>
      <c r="U44" s="661"/>
      <c r="V44" s="922"/>
      <c r="W44" s="972"/>
    </row>
    <row r="47" spans="1:26" ht="15.75">
      <c r="A47" s="9"/>
      <c r="B47" s="9"/>
      <c r="C47" s="10"/>
      <c r="D47" s="10"/>
      <c r="E47" s="10"/>
      <c r="F47" s="10"/>
      <c r="G47" s="10"/>
      <c r="H47" s="7"/>
      <c r="I47" s="10"/>
      <c r="J47" s="10"/>
      <c r="K47" s="10"/>
      <c r="L47" s="10"/>
      <c r="M47" s="10"/>
      <c r="N47" s="7"/>
      <c r="O47" s="10"/>
      <c r="P47" s="10"/>
      <c r="Q47" s="10"/>
      <c r="R47" s="10"/>
      <c r="S47" s="7"/>
      <c r="T47" s="7"/>
      <c r="U47" s="7"/>
      <c r="V47" s="10"/>
      <c r="W47" s="10"/>
      <c r="X47" s="10"/>
    </row>
    <row r="48" spans="1:26" ht="15.75">
      <c r="Z48" s="10"/>
    </row>
    <row r="49" spans="1:28" s="90" customFormat="1" ht="18" customHeight="1">
      <c r="A49" s="942" t="s">
        <v>39</v>
      </c>
      <c r="B49" s="943"/>
      <c r="C49" s="943"/>
      <c r="D49" s="943"/>
      <c r="E49" s="943"/>
      <c r="F49" s="943"/>
      <c r="G49" s="943"/>
      <c r="H49" s="944"/>
      <c r="I49" s="700"/>
      <c r="J49" s="945" t="s">
        <v>223</v>
      </c>
      <c r="K49" s="946"/>
      <c r="L49" s="946"/>
      <c r="M49" s="946"/>
      <c r="N49" s="946"/>
      <c r="O49" s="946"/>
      <c r="P49" s="946"/>
      <c r="Q49" s="946"/>
      <c r="R49" s="947"/>
      <c r="T49" s="945" t="s">
        <v>40</v>
      </c>
      <c r="U49" s="946"/>
      <c r="V49" s="946"/>
      <c r="W49" s="946"/>
      <c r="X49" s="946"/>
      <c r="Y49" s="946"/>
      <c r="Z49" s="946"/>
      <c r="AA49" s="946"/>
      <c r="AB49" s="947"/>
    </row>
    <row r="50" spans="1:28" s="90" customFormat="1" ht="18" customHeight="1">
      <c r="A50" s="690"/>
      <c r="B50" s="956" t="s">
        <v>41</v>
      </c>
      <c r="C50" s="948" t="s">
        <v>42</v>
      </c>
      <c r="D50" s="949"/>
      <c r="E50" s="952" t="s">
        <v>43</v>
      </c>
      <c r="F50" s="953"/>
      <c r="G50" s="948" t="s">
        <v>44</v>
      </c>
      <c r="H50" s="949"/>
      <c r="I50" s="701"/>
      <c r="J50" s="689"/>
      <c r="K50" s="948" t="s">
        <v>41</v>
      </c>
      <c r="L50" s="949"/>
      <c r="M50" s="948" t="s">
        <v>42</v>
      </c>
      <c r="N50" s="949"/>
      <c r="O50" s="952" t="s">
        <v>43</v>
      </c>
      <c r="P50" s="953"/>
      <c r="Q50" s="948" t="s">
        <v>44</v>
      </c>
      <c r="R50" s="949"/>
      <c r="T50" s="689"/>
      <c r="U50" s="948" t="s">
        <v>41</v>
      </c>
      <c r="V50" s="949"/>
      <c r="W50" s="948" t="s">
        <v>42</v>
      </c>
      <c r="X50" s="949"/>
      <c r="Y50" s="952" t="s">
        <v>43</v>
      </c>
      <c r="Z50" s="953"/>
      <c r="AA50" s="948" t="s">
        <v>44</v>
      </c>
      <c r="AB50" s="949"/>
    </row>
    <row r="51" spans="1:28" s="90" customFormat="1" ht="18.75">
      <c r="A51" s="690"/>
      <c r="B51" s="957"/>
      <c r="C51" s="950"/>
      <c r="D51" s="951"/>
      <c r="E51" s="954"/>
      <c r="F51" s="955"/>
      <c r="G51" s="950"/>
      <c r="H51" s="951"/>
      <c r="I51" s="701"/>
      <c r="J51" s="689"/>
      <c r="K51" s="950"/>
      <c r="L51" s="951"/>
      <c r="M51" s="950"/>
      <c r="N51" s="951"/>
      <c r="O51" s="954"/>
      <c r="P51" s="955"/>
      <c r="Q51" s="950"/>
      <c r="R51" s="951"/>
      <c r="T51" s="689"/>
      <c r="U51" s="950"/>
      <c r="V51" s="951"/>
      <c r="W51" s="950"/>
      <c r="X51" s="951"/>
      <c r="Y51" s="954"/>
      <c r="Z51" s="955"/>
      <c r="AA51" s="950"/>
      <c r="AB51" s="951"/>
    </row>
    <row r="52" spans="1:28" s="90" customFormat="1" ht="18.75">
      <c r="A52" s="690" t="s">
        <v>9</v>
      </c>
      <c r="B52" s="686">
        <f>AVERAGE(C44,F44,I44,L44)</f>
        <v>28</v>
      </c>
      <c r="C52" s="962">
        <f>COUNTIF(S13:S42,"высокий")</f>
        <v>0</v>
      </c>
      <c r="D52" s="963"/>
      <c r="E52" s="962">
        <f>COUNTIF(S13:S42,"средний")</f>
        <v>16</v>
      </c>
      <c r="F52" s="963"/>
      <c r="G52" s="962">
        <f>COUNTIF(S13:S42,"низкий")</f>
        <v>12</v>
      </c>
      <c r="H52" s="963"/>
      <c r="I52" s="701"/>
      <c r="J52" s="690" t="s">
        <v>9</v>
      </c>
      <c r="K52" s="962">
        <f>AVERAGE(D44,G44,J44,M44,P44)</f>
        <v>0</v>
      </c>
      <c r="L52" s="963"/>
      <c r="M52" s="964">
        <f>COUNTIF(U13:U42,"высокий")</f>
        <v>0</v>
      </c>
      <c r="N52" s="965"/>
      <c r="O52" s="1031">
        <f>COUNTIF(U13:U42,"средний")</f>
        <v>0</v>
      </c>
      <c r="P52" s="1032"/>
      <c r="Q52" s="1031">
        <f>COUNTIF(U13:U42,"низкий")</f>
        <v>30</v>
      </c>
      <c r="R52" s="1032"/>
      <c r="T52" s="690" t="s">
        <v>9</v>
      </c>
      <c r="U52" s="962">
        <f>AVERAGE(E44,H44,K44,N44)</f>
        <v>0</v>
      </c>
      <c r="V52" s="963"/>
      <c r="W52" s="964">
        <f>COUNTIF(W13:W42,"высокий")</f>
        <v>0</v>
      </c>
      <c r="X52" s="965"/>
      <c r="Y52" s="1031">
        <f>COUNTIF(W13:W42,"средний")</f>
        <v>0</v>
      </c>
      <c r="Z52" s="1032"/>
      <c r="AA52" s="1031">
        <f>COUNTIF(W13:W42,"низкий")</f>
        <v>28</v>
      </c>
      <c r="AB52" s="1032"/>
    </row>
    <row r="53" spans="1:28" s="90" customFormat="1" ht="18.75">
      <c r="A53" s="690" t="s">
        <v>10</v>
      </c>
      <c r="B53" s="690"/>
      <c r="C53" s="994">
        <f>(C52*100%)/$B$52</f>
        <v>0</v>
      </c>
      <c r="D53" s="995"/>
      <c r="E53" s="994">
        <f>(E52*100%)/$B$52</f>
        <v>0.5714285714285714</v>
      </c>
      <c r="F53" s="995"/>
      <c r="G53" s="994">
        <f>(G52*100%)/$B$52</f>
        <v>0.42857142857142855</v>
      </c>
      <c r="H53" s="995"/>
      <c r="I53" s="701"/>
      <c r="J53" s="690" t="s">
        <v>10</v>
      </c>
      <c r="K53" s="684"/>
      <c r="L53" s="685"/>
      <c r="M53" s="987" t="e">
        <f>(M52*100%)/$U$52</f>
        <v>#DIV/0!</v>
      </c>
      <c r="N53" s="988"/>
      <c r="O53" s="987" t="e">
        <f>(O52*100%)/$U$52</f>
        <v>#DIV/0!</v>
      </c>
      <c r="P53" s="988"/>
      <c r="Q53" s="987" t="e">
        <f>(Q52*100%)/$U$52</f>
        <v>#DIV/0!</v>
      </c>
      <c r="R53" s="988"/>
      <c r="T53" s="690" t="s">
        <v>10</v>
      </c>
      <c r="U53" s="684"/>
      <c r="V53" s="685"/>
      <c r="W53" s="987" t="e">
        <f>(W52*100%)/$U$52</f>
        <v>#DIV/0!</v>
      </c>
      <c r="X53" s="988"/>
      <c r="Y53" s="987" t="e">
        <f>(Y52*100%)/$U$52</f>
        <v>#DIV/0!</v>
      </c>
      <c r="Z53" s="988"/>
      <c r="AA53" s="987" t="e">
        <f>(AA52*100%)/$U$52</f>
        <v>#DIV/0!</v>
      </c>
      <c r="AB53" s="988"/>
    </row>
  </sheetData>
  <protectedRanges>
    <protectedRange sqref="C8:D8 E7:J8" name="Диапазон1_1_2"/>
  </protectedRanges>
  <mergeCells count="57">
    <mergeCell ref="T11:U12"/>
    <mergeCell ref="O11:Q11"/>
    <mergeCell ref="A1:AD1"/>
    <mergeCell ref="A2:AD2"/>
    <mergeCell ref="A3:AD3"/>
    <mergeCell ref="A4:AD4"/>
    <mergeCell ref="A6:B6"/>
    <mergeCell ref="C6:O6"/>
    <mergeCell ref="K52:L52"/>
    <mergeCell ref="G52:H52"/>
    <mergeCell ref="C7:O7"/>
    <mergeCell ref="C8:I8"/>
    <mergeCell ref="A9:V9"/>
    <mergeCell ref="A11:A12"/>
    <mergeCell ref="B11:B12"/>
    <mergeCell ref="C11:E11"/>
    <mergeCell ref="F11:H11"/>
    <mergeCell ref="I11:K11"/>
    <mergeCell ref="L11:N11"/>
    <mergeCell ref="R11:S12"/>
    <mergeCell ref="V11:W12"/>
    <mergeCell ref="A44:B44"/>
    <mergeCell ref="R44:S44"/>
    <mergeCell ref="V44:W44"/>
    <mergeCell ref="T49:AB49"/>
    <mergeCell ref="J49:R49"/>
    <mergeCell ref="A49:H49"/>
    <mergeCell ref="AA50:AB51"/>
    <mergeCell ref="U50:V51"/>
    <mergeCell ref="O50:P51"/>
    <mergeCell ref="M50:N51"/>
    <mergeCell ref="K50:L51"/>
    <mergeCell ref="G50:H51"/>
    <mergeCell ref="E50:F51"/>
    <mergeCell ref="C50:D51"/>
    <mergeCell ref="W50:X51"/>
    <mergeCell ref="Y50:Z51"/>
    <mergeCell ref="B50:B51"/>
    <mergeCell ref="Q50:R51"/>
    <mergeCell ref="AA52:AB52"/>
    <mergeCell ref="AA53:AB53"/>
    <mergeCell ref="O52:P52"/>
    <mergeCell ref="O53:P53"/>
    <mergeCell ref="M52:N52"/>
    <mergeCell ref="M53:N53"/>
    <mergeCell ref="Y53:Z53"/>
    <mergeCell ref="Q53:R53"/>
    <mergeCell ref="W53:X53"/>
    <mergeCell ref="Q52:R52"/>
    <mergeCell ref="W52:X52"/>
    <mergeCell ref="Y52:Z52"/>
    <mergeCell ref="U52:V52"/>
    <mergeCell ref="G53:H53"/>
    <mergeCell ref="E52:F52"/>
    <mergeCell ref="E53:F53"/>
    <mergeCell ref="C52:D52"/>
    <mergeCell ref="C53:D5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4"/>
  <sheetViews>
    <sheetView view="pageBreakPreview" topLeftCell="D23" zoomScale="62" zoomScaleSheetLayoutView="62" workbookViewId="0">
      <selection activeCell="W46" sqref="W46"/>
    </sheetView>
  </sheetViews>
  <sheetFormatPr defaultRowHeight="12.75"/>
  <cols>
    <col min="1" max="1" width="6.140625" customWidth="1"/>
    <col min="2" max="2" width="30.5703125" customWidth="1"/>
    <col min="3" max="20" width="11.140625" customWidth="1"/>
    <col min="21" max="21" width="12.7109375" customWidth="1"/>
    <col min="22" max="24" width="14.5703125" customWidth="1"/>
    <col min="25" max="25" width="12.7109375" customWidth="1"/>
    <col min="26" max="26" width="16.28515625" customWidth="1"/>
    <col min="27" max="29" width="12.7109375" customWidth="1"/>
    <col min="30" max="30" width="17.7109375" customWidth="1"/>
    <col min="31" max="31" width="12.7109375" customWidth="1"/>
    <col min="32" max="32" width="18.85546875" customWidth="1"/>
    <col min="38" max="38" width="11.42578125" customWidth="1"/>
    <col min="40" max="40" width="10.85546875" customWidth="1"/>
    <col min="41" max="41" width="6.28515625" customWidth="1"/>
  </cols>
  <sheetData>
    <row r="1" spans="1:28" s="77" customFormat="1" ht="23.25">
      <c r="A1" s="904" t="s">
        <v>48</v>
      </c>
      <c r="B1" s="904"/>
      <c r="C1" s="904"/>
      <c r="D1" s="904"/>
      <c r="E1" s="904"/>
      <c r="F1" s="904"/>
      <c r="G1" s="904"/>
      <c r="H1" s="904"/>
      <c r="I1" s="904"/>
      <c r="J1" s="904"/>
      <c r="K1" s="904"/>
      <c r="L1" s="904"/>
      <c r="M1" s="904"/>
      <c r="N1" s="904"/>
      <c r="O1" s="904"/>
      <c r="P1" s="904"/>
      <c r="Q1" s="904"/>
      <c r="R1" s="904"/>
      <c r="S1" s="904"/>
      <c r="T1" s="904"/>
      <c r="U1" s="904"/>
      <c r="V1" s="904"/>
      <c r="W1" s="904"/>
      <c r="X1" s="904"/>
      <c r="Y1" s="904"/>
      <c r="Z1" s="904"/>
      <c r="AA1" s="904"/>
      <c r="AB1" s="904"/>
    </row>
    <row r="2" spans="1:28" s="77" customFormat="1" ht="23.25">
      <c r="A2" s="905" t="s">
        <v>0</v>
      </c>
      <c r="B2" s="905"/>
      <c r="C2" s="905"/>
      <c r="D2" s="905"/>
      <c r="E2" s="905"/>
      <c r="F2" s="905"/>
      <c r="G2" s="905"/>
      <c r="H2" s="905"/>
      <c r="I2" s="905"/>
      <c r="J2" s="905"/>
      <c r="K2" s="905"/>
      <c r="L2" s="905"/>
      <c r="M2" s="905"/>
      <c r="N2" s="905"/>
      <c r="O2" s="905"/>
      <c r="P2" s="905"/>
      <c r="Q2" s="905"/>
      <c r="R2" s="905"/>
      <c r="S2" s="905"/>
      <c r="T2" s="905"/>
      <c r="U2" s="905"/>
      <c r="V2" s="905"/>
      <c r="W2" s="905"/>
      <c r="X2" s="905"/>
      <c r="Y2" s="905"/>
      <c r="Z2" s="905"/>
      <c r="AA2" s="905"/>
      <c r="AB2" s="905"/>
    </row>
    <row r="3" spans="1:28" s="77" customFormat="1" ht="23.25">
      <c r="A3" s="905" t="s">
        <v>102</v>
      </c>
      <c r="B3" s="905"/>
      <c r="C3" s="905"/>
      <c r="D3" s="905"/>
      <c r="E3" s="905"/>
      <c r="F3" s="905"/>
      <c r="G3" s="905"/>
      <c r="H3" s="905"/>
      <c r="I3" s="905"/>
      <c r="J3" s="905"/>
      <c r="K3" s="905"/>
      <c r="L3" s="905"/>
      <c r="M3" s="905"/>
      <c r="N3" s="905"/>
      <c r="O3" s="905"/>
      <c r="P3" s="905"/>
      <c r="Q3" s="905"/>
      <c r="R3" s="905"/>
      <c r="S3" s="905"/>
      <c r="T3" s="905"/>
      <c r="U3" s="905"/>
      <c r="V3" s="905"/>
      <c r="W3" s="905"/>
      <c r="X3" s="905"/>
      <c r="Y3" s="905"/>
      <c r="Z3" s="905"/>
      <c r="AA3" s="905"/>
      <c r="AB3" s="905"/>
    </row>
    <row r="4" spans="1:28" s="77" customFormat="1" ht="23.25">
      <c r="A4" s="904" t="s">
        <v>19</v>
      </c>
      <c r="B4" s="904"/>
      <c r="C4" s="904"/>
      <c r="D4" s="904"/>
      <c r="E4" s="904"/>
      <c r="F4" s="904"/>
      <c r="G4" s="904"/>
      <c r="H4" s="904"/>
      <c r="I4" s="904"/>
      <c r="J4" s="904"/>
      <c r="K4" s="904"/>
      <c r="L4" s="904"/>
      <c r="M4" s="904"/>
      <c r="N4" s="904"/>
      <c r="O4" s="904"/>
      <c r="P4" s="904"/>
      <c r="Q4" s="904"/>
      <c r="R4" s="904"/>
      <c r="S4" s="904"/>
      <c r="T4" s="904"/>
      <c r="U4" s="904"/>
      <c r="V4" s="904"/>
      <c r="W4" s="904"/>
      <c r="X4" s="904"/>
      <c r="Y4" s="904"/>
      <c r="Z4" s="904"/>
      <c r="AA4" s="904"/>
      <c r="AB4" s="904"/>
    </row>
    <row r="5" spans="1:28" ht="18.75">
      <c r="A5" s="16"/>
      <c r="B5" s="16"/>
      <c r="C5" s="16"/>
      <c r="D5" s="658"/>
      <c r="E5" s="16"/>
      <c r="F5" s="16"/>
      <c r="G5" s="658"/>
      <c r="H5" s="16"/>
      <c r="I5" s="16"/>
      <c r="J5" s="658"/>
      <c r="K5" s="16"/>
      <c r="L5" s="16"/>
      <c r="M5" s="658"/>
      <c r="N5" s="16"/>
      <c r="O5" s="16"/>
      <c r="P5" s="658"/>
      <c r="Q5" s="16"/>
      <c r="R5" s="16"/>
      <c r="S5" s="658"/>
      <c r="T5" s="16"/>
      <c r="U5" s="16"/>
      <c r="V5" s="16"/>
      <c r="W5" s="658"/>
      <c r="X5" s="658"/>
      <c r="Y5" s="16"/>
      <c r="Z5" s="16"/>
      <c r="AA5" s="16"/>
    </row>
    <row r="6" spans="1:28" s="76" customFormat="1" ht="20.25">
      <c r="A6" s="907" t="s">
        <v>27</v>
      </c>
      <c r="B6" s="907"/>
      <c r="C6" s="984" t="str">
        <f>'справка Н.Г.'!D4</f>
        <v>дети 3-4  лет жизни группы №1 общеразвивающей направленности</v>
      </c>
      <c r="D6" s="985"/>
      <c r="E6" s="985"/>
      <c r="F6" s="985"/>
      <c r="G6" s="985"/>
      <c r="H6" s="985"/>
      <c r="I6" s="985"/>
      <c r="J6" s="985"/>
      <c r="K6" s="985"/>
      <c r="L6" s="985"/>
      <c r="M6" s="985"/>
      <c r="N6" s="985"/>
      <c r="O6" s="986"/>
      <c r="P6" s="687"/>
    </row>
    <row r="7" spans="1:28" s="76" customFormat="1" ht="20.25">
      <c r="A7" s="78" t="s">
        <v>17</v>
      </c>
      <c r="B7" s="78"/>
      <c r="C7" s="973" t="s">
        <v>163</v>
      </c>
      <c r="D7" s="974"/>
      <c r="E7" s="974"/>
      <c r="F7" s="974"/>
      <c r="G7" s="974"/>
      <c r="H7" s="974"/>
      <c r="I7" s="974"/>
      <c r="J7" s="974"/>
      <c r="K7" s="975"/>
      <c r="L7" s="975"/>
      <c r="M7" s="975"/>
      <c r="N7" s="975"/>
      <c r="O7" s="976"/>
      <c r="P7" s="688"/>
    </row>
    <row r="8" spans="1:28" s="76" customFormat="1" ht="20.25">
      <c r="A8" s="78" t="s">
        <v>7</v>
      </c>
      <c r="B8" s="79" t="str">
        <f>'справка Н.Г.'!C5</f>
        <v>2022-2023</v>
      </c>
      <c r="C8" s="977"/>
      <c r="D8" s="978"/>
      <c r="E8" s="978"/>
      <c r="F8" s="978"/>
      <c r="G8" s="978"/>
      <c r="H8" s="978"/>
      <c r="I8" s="978"/>
      <c r="J8" s="653"/>
    </row>
    <row r="9" spans="1:28" s="76" customFormat="1" ht="18.75" customHeight="1">
      <c r="A9" s="1052" t="s">
        <v>71</v>
      </c>
      <c r="B9" s="1052"/>
      <c r="C9" s="1052"/>
      <c r="D9" s="1052"/>
      <c r="E9" s="1052"/>
      <c r="F9" s="1052"/>
      <c r="G9" s="1052"/>
      <c r="H9" s="1052"/>
      <c r="I9" s="1052"/>
      <c r="J9" s="1052"/>
      <c r="K9" s="1052"/>
      <c r="L9" s="1052"/>
      <c r="M9" s="1052"/>
      <c r="N9" s="1052"/>
      <c r="O9" s="1052"/>
      <c r="P9" s="1052"/>
      <c r="Q9" s="1052"/>
      <c r="R9" s="1052"/>
      <c r="S9" s="1052"/>
      <c r="T9" s="1052"/>
      <c r="U9" s="1052"/>
      <c r="V9" s="110"/>
      <c r="W9" s="659"/>
      <c r="X9" s="659"/>
      <c r="Y9" s="111"/>
      <c r="Z9" s="111"/>
      <c r="AA9" s="111"/>
    </row>
    <row r="10" spans="1:28" ht="16.5" thickBot="1">
      <c r="A10" s="1"/>
    </row>
    <row r="11" spans="1:28" s="4" customFormat="1" ht="87" customHeight="1" thickBot="1">
      <c r="A11" s="1040"/>
      <c r="B11" s="727" t="s">
        <v>1</v>
      </c>
      <c r="C11" s="720" t="s">
        <v>150</v>
      </c>
      <c r="D11" s="722"/>
      <c r="E11" s="721"/>
      <c r="F11" s="720" t="s">
        <v>151</v>
      </c>
      <c r="G11" s="722"/>
      <c r="H11" s="721"/>
      <c r="I11" s="720" t="s">
        <v>152</v>
      </c>
      <c r="J11" s="722"/>
      <c r="K11" s="721"/>
      <c r="L11" s="720" t="s">
        <v>153</v>
      </c>
      <c r="M11" s="722"/>
      <c r="N11" s="721"/>
      <c r="O11" s="720" t="s">
        <v>154</v>
      </c>
      <c r="P11" s="722"/>
      <c r="Q11" s="721"/>
      <c r="R11" s="720" t="s">
        <v>155</v>
      </c>
      <c r="S11" s="722"/>
      <c r="T11" s="721"/>
      <c r="U11" s="932" t="s">
        <v>37</v>
      </c>
      <c r="V11" s="933"/>
      <c r="W11" s="936" t="s">
        <v>181</v>
      </c>
      <c r="X11" s="937"/>
      <c r="Y11" s="932" t="s">
        <v>38</v>
      </c>
      <c r="Z11" s="933"/>
    </row>
    <row r="12" spans="1:28" s="4" customFormat="1" ht="45" customHeight="1" thickBot="1">
      <c r="A12" s="1041"/>
      <c r="B12" s="728"/>
      <c r="C12" s="27" t="s">
        <v>35</v>
      </c>
      <c r="D12" s="660" t="s">
        <v>179</v>
      </c>
      <c r="E12" s="30" t="s">
        <v>36</v>
      </c>
      <c r="F12" s="29" t="s">
        <v>35</v>
      </c>
      <c r="G12" s="660" t="s">
        <v>179</v>
      </c>
      <c r="H12" s="28" t="s">
        <v>36</v>
      </c>
      <c r="I12" s="27" t="s">
        <v>35</v>
      </c>
      <c r="J12" s="660" t="s">
        <v>179</v>
      </c>
      <c r="K12" s="30" t="s">
        <v>36</v>
      </c>
      <c r="L12" s="29" t="s">
        <v>35</v>
      </c>
      <c r="M12" s="660" t="s">
        <v>179</v>
      </c>
      <c r="N12" s="28" t="s">
        <v>36</v>
      </c>
      <c r="O12" s="27" t="s">
        <v>35</v>
      </c>
      <c r="P12" s="660" t="s">
        <v>179</v>
      </c>
      <c r="Q12" s="30" t="s">
        <v>36</v>
      </c>
      <c r="R12" s="27" t="s">
        <v>35</v>
      </c>
      <c r="S12" s="660" t="s">
        <v>179</v>
      </c>
      <c r="T12" s="30" t="s">
        <v>36</v>
      </c>
      <c r="U12" s="936"/>
      <c r="V12" s="937"/>
      <c r="W12" s="936"/>
      <c r="X12" s="937"/>
      <c r="Y12" s="936"/>
      <c r="Z12" s="937"/>
    </row>
    <row r="13" spans="1:28" s="77" customFormat="1" ht="22.7" customHeight="1">
      <c r="A13" s="453">
        <v>1</v>
      </c>
      <c r="B13" s="447" t="str">
        <f>'реч. разв.'!B17</f>
        <v xml:space="preserve">А. Эмиль </v>
      </c>
      <c r="C13" s="567"/>
      <c r="D13" s="662"/>
      <c r="E13" s="663"/>
      <c r="F13" s="567"/>
      <c r="G13" s="662"/>
      <c r="H13" s="664"/>
      <c r="I13" s="567"/>
      <c r="J13" s="662"/>
      <c r="K13" s="663"/>
      <c r="L13" s="567"/>
      <c r="M13" s="662"/>
      <c r="N13" s="664"/>
      <c r="O13" s="567"/>
      <c r="P13" s="662"/>
      <c r="Q13" s="663"/>
      <c r="R13" s="567"/>
      <c r="S13" s="662"/>
      <c r="T13" s="663"/>
      <c r="U13" s="82">
        <f>SUM(C13,F13,I13,L13,O13,R13)</f>
        <v>0</v>
      </c>
      <c r="V13" s="471" t="str">
        <f>IF(U13&lt;9,"низкий",IF(U13&lt;15,"средний",IF(U13&gt;14,"высокий")))</f>
        <v>низкий</v>
      </c>
      <c r="W13" s="82">
        <f>SUM(D13,G13,J13,M13,P13,S13)</f>
        <v>0</v>
      </c>
      <c r="X13" s="471" t="str">
        <f>IF(W13&lt;9,"низкий",IF(W13&lt;15,"средний",IF(W13&gt;14,"высокий")))</f>
        <v>низкий</v>
      </c>
      <c r="Y13" s="485">
        <f>SUM(E13,H13,K13,N13,Q13,T13)</f>
        <v>0</v>
      </c>
      <c r="Z13" s="84" t="str">
        <f>IF(Y13&lt;9,"низкий",IF(Y13&lt;15,"средний",IF(Y13&gt;14,"высокий")))</f>
        <v>низкий</v>
      </c>
    </row>
    <row r="14" spans="1:28" s="77" customFormat="1" ht="22.7" customHeight="1">
      <c r="A14" s="454">
        <v>2</v>
      </c>
      <c r="B14" s="448" t="str">
        <f>'реч. разв.'!B18</f>
        <v xml:space="preserve">А. Эсма </v>
      </c>
      <c r="C14" s="638"/>
      <c r="D14" s="665"/>
      <c r="E14" s="666"/>
      <c r="F14" s="638"/>
      <c r="G14" s="665"/>
      <c r="H14" s="667"/>
      <c r="I14" s="638"/>
      <c r="J14" s="665"/>
      <c r="K14" s="666"/>
      <c r="L14" s="638"/>
      <c r="M14" s="665"/>
      <c r="N14" s="667"/>
      <c r="O14" s="638"/>
      <c r="P14" s="665"/>
      <c r="Q14" s="666"/>
      <c r="R14" s="638"/>
      <c r="S14" s="665"/>
      <c r="T14" s="666"/>
      <c r="U14" s="85">
        <f>SUM(C14,F14,I14,L14,O14,R14)</f>
        <v>0</v>
      </c>
      <c r="V14" s="473" t="str">
        <f>IF(U14&lt;9,"низкий",IF(U14&lt;15,"средний",IF(U14&gt;14,"высокий")))</f>
        <v>низкий</v>
      </c>
      <c r="W14" s="85">
        <f>SUM(D14,G14,J14,M14,P14,S14)</f>
        <v>0</v>
      </c>
      <c r="X14" s="473" t="str">
        <f>IF(W14&lt;9,"низкий",IF(W14&lt;15,"средний",IF(W14&gt;14,"высокий")))</f>
        <v>низкий</v>
      </c>
      <c r="Y14" s="486">
        <f>SUM(E14,H14,K14,N14,Q14,T14)</f>
        <v>0</v>
      </c>
      <c r="Z14" s="107" t="str">
        <f>IF(Y14&lt;9,"низкий",IF(Y14&lt;15,"средний",IF(Y14&gt;14,"высокий")))</f>
        <v>низкий</v>
      </c>
    </row>
    <row r="15" spans="1:28" s="77" customFormat="1" ht="22.7" customHeight="1">
      <c r="A15" s="454">
        <v>3</v>
      </c>
      <c r="B15" s="448" t="str">
        <f>'реч. разв.'!B19</f>
        <v xml:space="preserve">Г. Элина </v>
      </c>
      <c r="C15" s="638"/>
      <c r="D15" s="665"/>
      <c r="E15" s="666"/>
      <c r="F15" s="638"/>
      <c r="G15" s="665"/>
      <c r="H15" s="667"/>
      <c r="I15" s="638"/>
      <c r="J15" s="665"/>
      <c r="K15" s="666"/>
      <c r="L15" s="638"/>
      <c r="M15" s="665"/>
      <c r="N15" s="667"/>
      <c r="O15" s="638"/>
      <c r="P15" s="665"/>
      <c r="Q15" s="666"/>
      <c r="R15" s="638"/>
      <c r="S15" s="665"/>
      <c r="T15" s="666"/>
      <c r="U15" s="85">
        <f t="shared" ref="U15:U36" si="0">SUM(C15,F15,I15,L15,O15,R15)</f>
        <v>0</v>
      </c>
      <c r="V15" s="473" t="str">
        <f t="shared" ref="V15:V36" si="1">IF(U15&lt;9,"низкий",IF(U15&lt;15,"средний",IF(U15&gt;14,"высокий")))</f>
        <v>низкий</v>
      </c>
      <c r="W15" s="85">
        <f t="shared" ref="W15:W42" si="2">SUM(D15,G15,J15,M15,P15,S15)</f>
        <v>0</v>
      </c>
      <c r="X15" s="473" t="str">
        <f t="shared" ref="X15:X42" si="3">IF(W15&lt;9,"низкий",IF(W15&lt;15,"средний",IF(W15&gt;14,"высокий")))</f>
        <v>низкий</v>
      </c>
      <c r="Y15" s="486">
        <f t="shared" ref="Y15:Y36" si="4">SUM(E15,H15,K15,N15,Q15,T15)</f>
        <v>0</v>
      </c>
      <c r="Z15" s="107" t="str">
        <f t="shared" ref="Z15:Z36" si="5">IF(Y15&lt;9,"низкий",IF(Y15&lt;15,"средний",IF(Y15&gt;14,"высокий")))</f>
        <v>низкий</v>
      </c>
    </row>
    <row r="16" spans="1:28" s="77" customFormat="1" ht="22.7" customHeight="1">
      <c r="A16" s="454">
        <v>4</v>
      </c>
      <c r="B16" s="448" t="str">
        <f>'реч. разв.'!B20</f>
        <v>Г. Сафина</v>
      </c>
      <c r="C16" s="638"/>
      <c r="D16" s="665"/>
      <c r="E16" s="666"/>
      <c r="F16" s="638"/>
      <c r="G16" s="665"/>
      <c r="H16" s="667"/>
      <c r="I16" s="638"/>
      <c r="J16" s="665"/>
      <c r="K16" s="666"/>
      <c r="L16" s="638"/>
      <c r="M16" s="665"/>
      <c r="N16" s="667"/>
      <c r="O16" s="638"/>
      <c r="P16" s="665"/>
      <c r="Q16" s="666"/>
      <c r="R16" s="638"/>
      <c r="S16" s="665"/>
      <c r="T16" s="666"/>
      <c r="U16" s="85">
        <f t="shared" si="0"/>
        <v>0</v>
      </c>
      <c r="V16" s="473" t="str">
        <f t="shared" si="1"/>
        <v>низкий</v>
      </c>
      <c r="W16" s="85">
        <f t="shared" si="2"/>
        <v>0</v>
      </c>
      <c r="X16" s="473" t="str">
        <f t="shared" si="3"/>
        <v>низкий</v>
      </c>
      <c r="Y16" s="486">
        <f t="shared" si="4"/>
        <v>0</v>
      </c>
      <c r="Z16" s="107" t="str">
        <f t="shared" si="5"/>
        <v>низкий</v>
      </c>
    </row>
    <row r="17" spans="1:26" s="77" customFormat="1" ht="22.7" customHeight="1">
      <c r="A17" s="454">
        <v>5</v>
      </c>
      <c r="B17" s="448" t="str">
        <f>'реч. разв.'!B21</f>
        <v xml:space="preserve">Г. Эмилия </v>
      </c>
      <c r="C17" s="638"/>
      <c r="D17" s="665"/>
      <c r="E17" s="666"/>
      <c r="F17" s="638"/>
      <c r="G17" s="665"/>
      <c r="H17" s="667"/>
      <c r="I17" s="638"/>
      <c r="J17" s="665"/>
      <c r="K17" s="666"/>
      <c r="L17" s="638"/>
      <c r="M17" s="665"/>
      <c r="N17" s="667"/>
      <c r="O17" s="638"/>
      <c r="P17" s="665"/>
      <c r="Q17" s="666"/>
      <c r="R17" s="638"/>
      <c r="S17" s="665"/>
      <c r="T17" s="666"/>
      <c r="U17" s="85">
        <f t="shared" si="0"/>
        <v>0</v>
      </c>
      <c r="V17" s="473" t="str">
        <f t="shared" si="1"/>
        <v>низкий</v>
      </c>
      <c r="W17" s="85">
        <f t="shared" si="2"/>
        <v>0</v>
      </c>
      <c r="X17" s="473" t="str">
        <f t="shared" si="3"/>
        <v>низкий</v>
      </c>
      <c r="Y17" s="486">
        <f t="shared" si="4"/>
        <v>0</v>
      </c>
      <c r="Z17" s="107" t="str">
        <f t="shared" si="5"/>
        <v>низкий</v>
      </c>
    </row>
    <row r="18" spans="1:26" s="77" customFormat="1" ht="22.7" customHeight="1">
      <c r="A18" s="454">
        <v>6</v>
      </c>
      <c r="B18" s="448" t="str">
        <f>'реч. разв.'!B22</f>
        <v xml:space="preserve">Г. Степан </v>
      </c>
      <c r="C18" s="638"/>
      <c r="D18" s="665"/>
      <c r="E18" s="666"/>
      <c r="F18" s="638"/>
      <c r="G18" s="665"/>
      <c r="H18" s="667"/>
      <c r="I18" s="638"/>
      <c r="J18" s="665"/>
      <c r="K18" s="666"/>
      <c r="L18" s="638"/>
      <c r="M18" s="665"/>
      <c r="N18" s="667"/>
      <c r="O18" s="638"/>
      <c r="P18" s="665"/>
      <c r="Q18" s="666"/>
      <c r="R18" s="638"/>
      <c r="S18" s="665"/>
      <c r="T18" s="666"/>
      <c r="U18" s="85">
        <f t="shared" si="0"/>
        <v>0</v>
      </c>
      <c r="V18" s="473" t="str">
        <f t="shared" si="1"/>
        <v>низкий</v>
      </c>
      <c r="W18" s="85">
        <f t="shared" si="2"/>
        <v>0</v>
      </c>
      <c r="X18" s="473" t="str">
        <f t="shared" si="3"/>
        <v>низкий</v>
      </c>
      <c r="Y18" s="486">
        <f t="shared" si="4"/>
        <v>0</v>
      </c>
      <c r="Z18" s="107" t="str">
        <f t="shared" si="5"/>
        <v>низкий</v>
      </c>
    </row>
    <row r="19" spans="1:26" s="77" customFormat="1" ht="22.7" customHeight="1">
      <c r="A19" s="454">
        <v>7</v>
      </c>
      <c r="B19" s="448" t="str">
        <f>'реч. разв.'!B23</f>
        <v xml:space="preserve">Г. Надежда </v>
      </c>
      <c r="C19" s="638"/>
      <c r="D19" s="665"/>
      <c r="E19" s="666"/>
      <c r="F19" s="638"/>
      <c r="G19" s="665"/>
      <c r="H19" s="667"/>
      <c r="I19" s="638"/>
      <c r="J19" s="665"/>
      <c r="K19" s="666"/>
      <c r="L19" s="638"/>
      <c r="M19" s="665"/>
      <c r="N19" s="667"/>
      <c r="O19" s="638"/>
      <c r="P19" s="665"/>
      <c r="Q19" s="666"/>
      <c r="R19" s="638"/>
      <c r="S19" s="665"/>
      <c r="T19" s="666"/>
      <c r="U19" s="85">
        <f t="shared" si="0"/>
        <v>0</v>
      </c>
      <c r="V19" s="473" t="str">
        <f t="shared" si="1"/>
        <v>низкий</v>
      </c>
      <c r="W19" s="85">
        <f t="shared" si="2"/>
        <v>0</v>
      </c>
      <c r="X19" s="473" t="str">
        <f t="shared" si="3"/>
        <v>низкий</v>
      </c>
      <c r="Y19" s="486">
        <f t="shared" si="4"/>
        <v>0</v>
      </c>
      <c r="Z19" s="107" t="str">
        <f t="shared" si="5"/>
        <v>низкий</v>
      </c>
    </row>
    <row r="20" spans="1:26" s="77" customFormat="1" ht="22.7" customHeight="1">
      <c r="A20" s="454">
        <v>8</v>
      </c>
      <c r="B20" s="448" t="str">
        <f>'реч. разв.'!B24</f>
        <v xml:space="preserve">Д. Мохина </v>
      </c>
      <c r="C20" s="638"/>
      <c r="D20" s="665"/>
      <c r="E20" s="666"/>
      <c r="F20" s="638"/>
      <c r="G20" s="665"/>
      <c r="H20" s="667"/>
      <c r="I20" s="638"/>
      <c r="J20" s="665"/>
      <c r="K20" s="666"/>
      <c r="L20" s="638"/>
      <c r="M20" s="665"/>
      <c r="N20" s="667"/>
      <c r="O20" s="638"/>
      <c r="P20" s="665"/>
      <c r="Q20" s="666"/>
      <c r="R20" s="638"/>
      <c r="S20" s="665"/>
      <c r="T20" s="666"/>
      <c r="U20" s="85">
        <f t="shared" si="0"/>
        <v>0</v>
      </c>
      <c r="V20" s="473" t="str">
        <f t="shared" si="1"/>
        <v>низкий</v>
      </c>
      <c r="W20" s="85">
        <f t="shared" si="2"/>
        <v>0</v>
      </c>
      <c r="X20" s="473" t="str">
        <f t="shared" si="3"/>
        <v>низкий</v>
      </c>
      <c r="Y20" s="486">
        <f t="shared" si="4"/>
        <v>0</v>
      </c>
      <c r="Z20" s="107" t="str">
        <f t="shared" si="5"/>
        <v>низкий</v>
      </c>
    </row>
    <row r="21" spans="1:26" s="77" customFormat="1" ht="22.7" customHeight="1">
      <c r="A21" s="454">
        <v>9</v>
      </c>
      <c r="B21" s="448" t="str">
        <f>'реч. разв.'!B25</f>
        <v xml:space="preserve">Е. Платон </v>
      </c>
      <c r="C21" s="638"/>
      <c r="D21" s="665"/>
      <c r="E21" s="666"/>
      <c r="F21" s="638"/>
      <c r="G21" s="665"/>
      <c r="H21" s="667"/>
      <c r="I21" s="638"/>
      <c r="J21" s="665"/>
      <c r="K21" s="666"/>
      <c r="L21" s="638"/>
      <c r="M21" s="665"/>
      <c r="N21" s="667"/>
      <c r="O21" s="638"/>
      <c r="P21" s="665"/>
      <c r="Q21" s="666"/>
      <c r="R21" s="638"/>
      <c r="S21" s="665"/>
      <c r="T21" s="666"/>
      <c r="U21" s="85">
        <f t="shared" si="0"/>
        <v>0</v>
      </c>
      <c r="V21" s="473" t="str">
        <f t="shared" si="1"/>
        <v>низкий</v>
      </c>
      <c r="W21" s="85">
        <f t="shared" si="2"/>
        <v>0</v>
      </c>
      <c r="X21" s="473" t="str">
        <f t="shared" si="3"/>
        <v>низкий</v>
      </c>
      <c r="Y21" s="486">
        <f t="shared" si="4"/>
        <v>0</v>
      </c>
      <c r="Z21" s="107" t="str">
        <f t="shared" si="5"/>
        <v>низкий</v>
      </c>
    </row>
    <row r="22" spans="1:26" s="77" customFormat="1" ht="22.7" customHeight="1">
      <c r="A22" s="454">
        <v>10</v>
      </c>
      <c r="B22" s="448" t="str">
        <f>'реч. разв.'!B26</f>
        <v xml:space="preserve">Е. Ульяна </v>
      </c>
      <c r="C22" s="638"/>
      <c r="D22" s="665"/>
      <c r="E22" s="666"/>
      <c r="F22" s="638"/>
      <c r="G22" s="665"/>
      <c r="H22" s="667"/>
      <c r="I22" s="638"/>
      <c r="J22" s="665"/>
      <c r="K22" s="666"/>
      <c r="L22" s="638"/>
      <c r="M22" s="665"/>
      <c r="N22" s="667"/>
      <c r="O22" s="638"/>
      <c r="P22" s="665"/>
      <c r="Q22" s="666"/>
      <c r="R22" s="638"/>
      <c r="S22" s="665"/>
      <c r="T22" s="666"/>
      <c r="U22" s="85">
        <f t="shared" si="0"/>
        <v>0</v>
      </c>
      <c r="V22" s="473" t="str">
        <f t="shared" si="1"/>
        <v>низкий</v>
      </c>
      <c r="W22" s="85">
        <f t="shared" si="2"/>
        <v>0</v>
      </c>
      <c r="X22" s="473" t="str">
        <f t="shared" si="3"/>
        <v>низкий</v>
      </c>
      <c r="Y22" s="486">
        <f t="shared" si="4"/>
        <v>0</v>
      </c>
      <c r="Z22" s="107" t="str">
        <f t="shared" si="5"/>
        <v>низкий</v>
      </c>
    </row>
    <row r="23" spans="1:26" s="77" customFormat="1" ht="22.7" customHeight="1">
      <c r="A23" s="454">
        <v>11</v>
      </c>
      <c r="B23" s="448" t="str">
        <f>'реч. разв.'!B27</f>
        <v xml:space="preserve">И.  Аиша </v>
      </c>
      <c r="C23" s="638"/>
      <c r="D23" s="665"/>
      <c r="E23" s="666"/>
      <c r="F23" s="638"/>
      <c r="G23" s="665"/>
      <c r="H23" s="667"/>
      <c r="I23" s="638"/>
      <c r="J23" s="665"/>
      <c r="K23" s="666"/>
      <c r="L23" s="638"/>
      <c r="M23" s="665"/>
      <c r="N23" s="667"/>
      <c r="O23" s="638"/>
      <c r="P23" s="665"/>
      <c r="Q23" s="666"/>
      <c r="R23" s="638"/>
      <c r="S23" s="665"/>
      <c r="T23" s="666"/>
      <c r="U23" s="85">
        <f t="shared" si="0"/>
        <v>0</v>
      </c>
      <c r="V23" s="473" t="str">
        <f t="shared" si="1"/>
        <v>низкий</v>
      </c>
      <c r="W23" s="85">
        <f t="shared" si="2"/>
        <v>0</v>
      </c>
      <c r="X23" s="473" t="str">
        <f t="shared" si="3"/>
        <v>низкий</v>
      </c>
      <c r="Y23" s="486">
        <f t="shared" si="4"/>
        <v>0</v>
      </c>
      <c r="Z23" s="107" t="str">
        <f t="shared" si="5"/>
        <v>низкий</v>
      </c>
    </row>
    <row r="24" spans="1:26" s="77" customFormat="1" ht="22.7" customHeight="1">
      <c r="A24" s="454">
        <v>12</v>
      </c>
      <c r="B24" s="448" t="str">
        <f>'реч. разв.'!B28</f>
        <v xml:space="preserve">К. Зумурия </v>
      </c>
      <c r="C24" s="638"/>
      <c r="D24" s="665"/>
      <c r="E24" s="666"/>
      <c r="F24" s="638"/>
      <c r="G24" s="665"/>
      <c r="H24" s="667"/>
      <c r="I24" s="638"/>
      <c r="J24" s="665"/>
      <c r="K24" s="666"/>
      <c r="L24" s="638"/>
      <c r="M24" s="665"/>
      <c r="N24" s="667"/>
      <c r="O24" s="638"/>
      <c r="P24" s="665"/>
      <c r="Q24" s="666"/>
      <c r="R24" s="638"/>
      <c r="S24" s="665"/>
      <c r="T24" s="666"/>
      <c r="U24" s="85">
        <f t="shared" si="0"/>
        <v>0</v>
      </c>
      <c r="V24" s="473" t="str">
        <f t="shared" si="1"/>
        <v>низкий</v>
      </c>
      <c r="W24" s="85">
        <f t="shared" si="2"/>
        <v>0</v>
      </c>
      <c r="X24" s="473" t="str">
        <f t="shared" si="3"/>
        <v>низкий</v>
      </c>
      <c r="Y24" s="486">
        <f t="shared" si="4"/>
        <v>0</v>
      </c>
      <c r="Z24" s="107" t="str">
        <f t="shared" si="5"/>
        <v>низкий</v>
      </c>
    </row>
    <row r="25" spans="1:26" s="77" customFormat="1" ht="22.7" customHeight="1">
      <c r="A25" s="454">
        <v>13</v>
      </c>
      <c r="B25" s="448" t="str">
        <f>'реч. разв.'!B29</f>
        <v xml:space="preserve">К. Амалия </v>
      </c>
      <c r="C25" s="638"/>
      <c r="D25" s="665"/>
      <c r="E25" s="666"/>
      <c r="F25" s="638"/>
      <c r="G25" s="665"/>
      <c r="H25" s="667"/>
      <c r="I25" s="638"/>
      <c r="J25" s="665"/>
      <c r="K25" s="666"/>
      <c r="L25" s="638"/>
      <c r="M25" s="665"/>
      <c r="N25" s="667"/>
      <c r="O25" s="638"/>
      <c r="P25" s="665"/>
      <c r="Q25" s="666"/>
      <c r="R25" s="638"/>
      <c r="S25" s="665"/>
      <c r="T25" s="666"/>
      <c r="U25" s="85">
        <f t="shared" si="0"/>
        <v>0</v>
      </c>
      <c r="V25" s="473" t="str">
        <f t="shared" si="1"/>
        <v>низкий</v>
      </c>
      <c r="W25" s="85">
        <f t="shared" si="2"/>
        <v>0</v>
      </c>
      <c r="X25" s="473" t="str">
        <f t="shared" si="3"/>
        <v>низкий</v>
      </c>
      <c r="Y25" s="486">
        <f t="shared" si="4"/>
        <v>0</v>
      </c>
      <c r="Z25" s="107" t="str">
        <f t="shared" si="5"/>
        <v>низкий</v>
      </c>
    </row>
    <row r="26" spans="1:26" s="77" customFormat="1" ht="22.7" customHeight="1">
      <c r="A26" s="454">
        <v>14</v>
      </c>
      <c r="B26" s="448" t="str">
        <f>'реч. разв.'!B30</f>
        <v>К. Алексей</v>
      </c>
      <c r="C26" s="638"/>
      <c r="D26" s="665"/>
      <c r="E26" s="666"/>
      <c r="F26" s="638"/>
      <c r="G26" s="665"/>
      <c r="H26" s="667"/>
      <c r="I26" s="638"/>
      <c r="J26" s="665"/>
      <c r="K26" s="666"/>
      <c r="L26" s="638"/>
      <c r="M26" s="665"/>
      <c r="N26" s="667"/>
      <c r="O26" s="638"/>
      <c r="P26" s="665"/>
      <c r="Q26" s="666"/>
      <c r="R26" s="638"/>
      <c r="S26" s="665"/>
      <c r="T26" s="666"/>
      <c r="U26" s="85">
        <f t="shared" si="0"/>
        <v>0</v>
      </c>
      <c r="V26" s="473" t="str">
        <f t="shared" si="1"/>
        <v>низкий</v>
      </c>
      <c r="W26" s="85">
        <f t="shared" si="2"/>
        <v>0</v>
      </c>
      <c r="X26" s="473" t="str">
        <f t="shared" si="3"/>
        <v>низкий</v>
      </c>
      <c r="Y26" s="486">
        <f t="shared" si="4"/>
        <v>0</v>
      </c>
      <c r="Z26" s="107" t="str">
        <f t="shared" si="5"/>
        <v>низкий</v>
      </c>
    </row>
    <row r="27" spans="1:26" s="77" customFormat="1" ht="22.7" customHeight="1">
      <c r="A27" s="454">
        <v>15</v>
      </c>
      <c r="B27" s="448" t="str">
        <f>'реч. разв.'!B31</f>
        <v xml:space="preserve">К. Арина </v>
      </c>
      <c r="C27" s="638"/>
      <c r="D27" s="665"/>
      <c r="E27" s="666"/>
      <c r="F27" s="638"/>
      <c r="G27" s="665"/>
      <c r="H27" s="667"/>
      <c r="I27" s="638"/>
      <c r="J27" s="665"/>
      <c r="K27" s="666"/>
      <c r="L27" s="638"/>
      <c r="M27" s="665"/>
      <c r="N27" s="667"/>
      <c r="O27" s="638"/>
      <c r="P27" s="665"/>
      <c r="Q27" s="666"/>
      <c r="R27" s="638"/>
      <c r="S27" s="665"/>
      <c r="T27" s="666"/>
      <c r="U27" s="85">
        <f t="shared" si="0"/>
        <v>0</v>
      </c>
      <c r="V27" s="473" t="str">
        <f t="shared" si="1"/>
        <v>низкий</v>
      </c>
      <c r="W27" s="85">
        <f t="shared" si="2"/>
        <v>0</v>
      </c>
      <c r="X27" s="473" t="str">
        <f t="shared" si="3"/>
        <v>низкий</v>
      </c>
      <c r="Y27" s="486">
        <f t="shared" si="4"/>
        <v>0</v>
      </c>
      <c r="Z27" s="107" t="str">
        <f t="shared" si="5"/>
        <v>низкий</v>
      </c>
    </row>
    <row r="28" spans="1:26" s="77" customFormat="1" ht="22.7" customHeight="1">
      <c r="A28" s="454">
        <v>16</v>
      </c>
      <c r="B28" s="448" t="str">
        <f>'реч. разв.'!B32</f>
        <v>К. Никита</v>
      </c>
      <c r="C28" s="638"/>
      <c r="D28" s="665"/>
      <c r="E28" s="666"/>
      <c r="F28" s="638"/>
      <c r="G28" s="665"/>
      <c r="H28" s="667"/>
      <c r="I28" s="638"/>
      <c r="J28" s="665"/>
      <c r="K28" s="666"/>
      <c r="L28" s="638"/>
      <c r="M28" s="665"/>
      <c r="N28" s="667"/>
      <c r="O28" s="638"/>
      <c r="P28" s="665"/>
      <c r="Q28" s="666"/>
      <c r="R28" s="638"/>
      <c r="S28" s="665"/>
      <c r="T28" s="666"/>
      <c r="U28" s="85">
        <f t="shared" si="0"/>
        <v>0</v>
      </c>
      <c r="V28" s="473" t="str">
        <f t="shared" si="1"/>
        <v>низкий</v>
      </c>
      <c r="W28" s="85">
        <f t="shared" si="2"/>
        <v>0</v>
      </c>
      <c r="X28" s="473" t="str">
        <f t="shared" si="3"/>
        <v>низкий</v>
      </c>
      <c r="Y28" s="486">
        <f t="shared" si="4"/>
        <v>0</v>
      </c>
      <c r="Z28" s="107" t="str">
        <f t="shared" si="5"/>
        <v>низкий</v>
      </c>
    </row>
    <row r="29" spans="1:26" s="77" customFormat="1" ht="22.7" customHeight="1">
      <c r="A29" s="454">
        <v>17</v>
      </c>
      <c r="B29" s="448" t="str">
        <f>'реч. разв.'!B33</f>
        <v xml:space="preserve">К. Сергей </v>
      </c>
      <c r="C29" s="638"/>
      <c r="D29" s="665"/>
      <c r="E29" s="666"/>
      <c r="F29" s="638"/>
      <c r="G29" s="665"/>
      <c r="H29" s="667"/>
      <c r="I29" s="638"/>
      <c r="J29" s="665"/>
      <c r="K29" s="666"/>
      <c r="L29" s="638"/>
      <c r="M29" s="665"/>
      <c r="N29" s="667"/>
      <c r="O29" s="638"/>
      <c r="P29" s="665"/>
      <c r="Q29" s="666"/>
      <c r="R29" s="638"/>
      <c r="S29" s="665"/>
      <c r="T29" s="666"/>
      <c r="U29" s="85">
        <f t="shared" si="0"/>
        <v>0</v>
      </c>
      <c r="V29" s="473" t="str">
        <f t="shared" si="1"/>
        <v>низкий</v>
      </c>
      <c r="W29" s="85">
        <f t="shared" si="2"/>
        <v>0</v>
      </c>
      <c r="X29" s="473" t="str">
        <f t="shared" si="3"/>
        <v>низкий</v>
      </c>
      <c r="Y29" s="486">
        <f t="shared" si="4"/>
        <v>0</v>
      </c>
      <c r="Z29" s="107" t="str">
        <f t="shared" si="5"/>
        <v>низкий</v>
      </c>
    </row>
    <row r="30" spans="1:26" s="77" customFormat="1" ht="22.7" customHeight="1">
      <c r="A30" s="454">
        <v>18</v>
      </c>
      <c r="B30" s="448" t="str">
        <f>'реч. разв.'!B34</f>
        <v xml:space="preserve">Л. Алина </v>
      </c>
      <c r="C30" s="638"/>
      <c r="D30" s="665"/>
      <c r="E30" s="666"/>
      <c r="F30" s="638"/>
      <c r="G30" s="665"/>
      <c r="H30" s="667"/>
      <c r="I30" s="638"/>
      <c r="J30" s="665"/>
      <c r="K30" s="666"/>
      <c r="L30" s="638"/>
      <c r="M30" s="665"/>
      <c r="N30" s="667"/>
      <c r="O30" s="638"/>
      <c r="P30" s="665"/>
      <c r="Q30" s="666"/>
      <c r="R30" s="638"/>
      <c r="S30" s="665"/>
      <c r="T30" s="666"/>
      <c r="U30" s="85">
        <f t="shared" si="0"/>
        <v>0</v>
      </c>
      <c r="V30" s="473" t="str">
        <f t="shared" si="1"/>
        <v>низкий</v>
      </c>
      <c r="W30" s="85">
        <f t="shared" si="2"/>
        <v>0</v>
      </c>
      <c r="X30" s="473" t="str">
        <f t="shared" si="3"/>
        <v>низкий</v>
      </c>
      <c r="Y30" s="486">
        <f t="shared" si="4"/>
        <v>0</v>
      </c>
      <c r="Z30" s="107" t="str">
        <f t="shared" si="5"/>
        <v>низкий</v>
      </c>
    </row>
    <row r="31" spans="1:26" s="77" customFormat="1" ht="22.7" customHeight="1">
      <c r="A31" s="454">
        <v>19</v>
      </c>
      <c r="B31" s="448" t="str">
        <f>'реч. разв.'!B35</f>
        <v xml:space="preserve">М. Ролан </v>
      </c>
      <c r="C31" s="638"/>
      <c r="D31" s="665"/>
      <c r="E31" s="666"/>
      <c r="F31" s="638"/>
      <c r="G31" s="665"/>
      <c r="H31" s="667"/>
      <c r="I31" s="638"/>
      <c r="J31" s="665"/>
      <c r="K31" s="666"/>
      <c r="L31" s="638"/>
      <c r="M31" s="665"/>
      <c r="N31" s="667"/>
      <c r="O31" s="638"/>
      <c r="P31" s="665"/>
      <c r="Q31" s="666"/>
      <c r="R31" s="638"/>
      <c r="S31" s="665"/>
      <c r="T31" s="666"/>
      <c r="U31" s="85">
        <f t="shared" si="0"/>
        <v>0</v>
      </c>
      <c r="V31" s="473" t="str">
        <f t="shared" si="1"/>
        <v>низкий</v>
      </c>
      <c r="W31" s="85">
        <f t="shared" si="2"/>
        <v>0</v>
      </c>
      <c r="X31" s="473" t="str">
        <f t="shared" si="3"/>
        <v>низкий</v>
      </c>
      <c r="Y31" s="486">
        <f t="shared" si="4"/>
        <v>0</v>
      </c>
      <c r="Z31" s="107" t="str">
        <f t="shared" si="5"/>
        <v>низкий</v>
      </c>
    </row>
    <row r="32" spans="1:26" s="77" customFormat="1" ht="22.7" customHeight="1">
      <c r="A32" s="454">
        <v>20</v>
      </c>
      <c r="B32" s="448" t="str">
        <f>'реч. разв.'!B36</f>
        <v xml:space="preserve">Н. Артем </v>
      </c>
      <c r="C32" s="638"/>
      <c r="D32" s="665"/>
      <c r="E32" s="666"/>
      <c r="F32" s="638"/>
      <c r="G32" s="665"/>
      <c r="H32" s="667"/>
      <c r="I32" s="638"/>
      <c r="J32" s="665"/>
      <c r="K32" s="666"/>
      <c r="L32" s="638"/>
      <c r="M32" s="665"/>
      <c r="N32" s="667"/>
      <c r="O32" s="638"/>
      <c r="P32" s="665"/>
      <c r="Q32" s="666"/>
      <c r="R32" s="638"/>
      <c r="S32" s="665"/>
      <c r="T32" s="666"/>
      <c r="U32" s="85">
        <f t="shared" si="0"/>
        <v>0</v>
      </c>
      <c r="V32" s="473" t="str">
        <f t="shared" si="1"/>
        <v>низкий</v>
      </c>
      <c r="W32" s="85">
        <f t="shared" si="2"/>
        <v>0</v>
      </c>
      <c r="X32" s="473" t="str">
        <f t="shared" si="3"/>
        <v>низкий</v>
      </c>
      <c r="Y32" s="486">
        <f t="shared" si="4"/>
        <v>0</v>
      </c>
      <c r="Z32" s="107" t="str">
        <f t="shared" si="5"/>
        <v>низкий</v>
      </c>
    </row>
    <row r="33" spans="1:28" s="77" customFormat="1" ht="22.7" customHeight="1">
      <c r="A33" s="454">
        <v>21</v>
      </c>
      <c r="B33" s="448" t="str">
        <f>'реч. разв.'!B37</f>
        <v>П. Андрей</v>
      </c>
      <c r="C33" s="638"/>
      <c r="D33" s="668"/>
      <c r="E33" s="669"/>
      <c r="F33" s="636"/>
      <c r="G33" s="668"/>
      <c r="H33" s="670"/>
      <c r="I33" s="638"/>
      <c r="J33" s="668"/>
      <c r="K33" s="669"/>
      <c r="L33" s="636"/>
      <c r="M33" s="668"/>
      <c r="N33" s="670"/>
      <c r="O33" s="638"/>
      <c r="P33" s="668"/>
      <c r="Q33" s="669"/>
      <c r="R33" s="638"/>
      <c r="S33" s="668"/>
      <c r="T33" s="669"/>
      <c r="U33" s="85">
        <f t="shared" si="0"/>
        <v>0</v>
      </c>
      <c r="V33" s="473" t="str">
        <f t="shared" si="1"/>
        <v>низкий</v>
      </c>
      <c r="W33" s="85">
        <f t="shared" si="2"/>
        <v>0</v>
      </c>
      <c r="X33" s="473" t="str">
        <f t="shared" si="3"/>
        <v>низкий</v>
      </c>
      <c r="Y33" s="486">
        <f t="shared" si="4"/>
        <v>0</v>
      </c>
      <c r="Z33" s="107" t="str">
        <f t="shared" si="5"/>
        <v>низкий</v>
      </c>
    </row>
    <row r="34" spans="1:28" s="77" customFormat="1" ht="22.7" customHeight="1">
      <c r="A34" s="454">
        <v>22</v>
      </c>
      <c r="B34" s="448" t="str">
        <f>'реч. разв.'!B38</f>
        <v xml:space="preserve">С. Александр </v>
      </c>
      <c r="C34" s="638"/>
      <c r="D34" s="665"/>
      <c r="E34" s="666"/>
      <c r="F34" s="638"/>
      <c r="G34" s="665"/>
      <c r="H34" s="667"/>
      <c r="I34" s="638"/>
      <c r="J34" s="665"/>
      <c r="K34" s="666"/>
      <c r="L34" s="638"/>
      <c r="M34" s="665"/>
      <c r="N34" s="667"/>
      <c r="O34" s="638"/>
      <c r="P34" s="665"/>
      <c r="Q34" s="666"/>
      <c r="R34" s="638"/>
      <c r="S34" s="665"/>
      <c r="T34" s="666"/>
      <c r="U34" s="85">
        <f t="shared" si="0"/>
        <v>0</v>
      </c>
      <c r="V34" s="473" t="str">
        <f t="shared" si="1"/>
        <v>низкий</v>
      </c>
      <c r="W34" s="85">
        <f t="shared" si="2"/>
        <v>0</v>
      </c>
      <c r="X34" s="473" t="str">
        <f t="shared" si="3"/>
        <v>низкий</v>
      </c>
      <c r="Y34" s="486">
        <f t="shared" si="4"/>
        <v>0</v>
      </c>
      <c r="Z34" s="107" t="str">
        <f t="shared" si="5"/>
        <v>низкий</v>
      </c>
    </row>
    <row r="35" spans="1:28" s="77" customFormat="1" ht="22.7" customHeight="1">
      <c r="A35" s="455">
        <v>23</v>
      </c>
      <c r="B35" s="448" t="str">
        <f>'реч. разв.'!B39</f>
        <v xml:space="preserve">Ф. Мирон </v>
      </c>
      <c r="C35" s="638"/>
      <c r="D35" s="671"/>
      <c r="E35" s="663"/>
      <c r="F35" s="638"/>
      <c r="G35" s="671"/>
      <c r="H35" s="664"/>
      <c r="I35" s="638"/>
      <c r="J35" s="671"/>
      <c r="K35" s="663"/>
      <c r="L35" s="638"/>
      <c r="M35" s="671"/>
      <c r="N35" s="664"/>
      <c r="O35" s="638"/>
      <c r="P35" s="671"/>
      <c r="Q35" s="663"/>
      <c r="R35" s="638"/>
      <c r="S35" s="671"/>
      <c r="T35" s="663"/>
      <c r="U35" s="85">
        <f t="shared" si="0"/>
        <v>0</v>
      </c>
      <c r="V35" s="473" t="str">
        <f t="shared" si="1"/>
        <v>низкий</v>
      </c>
      <c r="W35" s="85">
        <f t="shared" si="2"/>
        <v>0</v>
      </c>
      <c r="X35" s="473" t="str">
        <f t="shared" si="3"/>
        <v>низкий</v>
      </c>
      <c r="Y35" s="486">
        <f t="shared" si="4"/>
        <v>0</v>
      </c>
      <c r="Z35" s="107" t="str">
        <f t="shared" si="5"/>
        <v>низкий</v>
      </c>
    </row>
    <row r="36" spans="1:28" s="77" customFormat="1" ht="22.7" customHeight="1">
      <c r="A36" s="455">
        <v>24</v>
      </c>
      <c r="B36" s="448" t="str">
        <f>'реч. разв.'!B40</f>
        <v xml:space="preserve">Х. Мухаммад </v>
      </c>
      <c r="C36" s="638"/>
      <c r="D36" s="671"/>
      <c r="E36" s="663"/>
      <c r="F36" s="638"/>
      <c r="G36" s="671"/>
      <c r="H36" s="664"/>
      <c r="I36" s="638"/>
      <c r="J36" s="671"/>
      <c r="K36" s="663"/>
      <c r="L36" s="638"/>
      <c r="M36" s="671"/>
      <c r="N36" s="664"/>
      <c r="O36" s="638"/>
      <c r="P36" s="671"/>
      <c r="Q36" s="663"/>
      <c r="R36" s="638"/>
      <c r="S36" s="671"/>
      <c r="T36" s="663"/>
      <c r="U36" s="85">
        <f t="shared" si="0"/>
        <v>0</v>
      </c>
      <c r="V36" s="473" t="str">
        <f t="shared" si="1"/>
        <v>низкий</v>
      </c>
      <c r="W36" s="85">
        <f t="shared" si="2"/>
        <v>0</v>
      </c>
      <c r="X36" s="473" t="str">
        <f t="shared" si="3"/>
        <v>низкий</v>
      </c>
      <c r="Y36" s="486">
        <f t="shared" si="4"/>
        <v>0</v>
      </c>
      <c r="Z36" s="107" t="str">
        <f t="shared" si="5"/>
        <v>низкий</v>
      </c>
    </row>
    <row r="37" spans="1:28" s="77" customFormat="1" ht="22.7" customHeight="1">
      <c r="A37" s="455">
        <v>25</v>
      </c>
      <c r="B37" s="448" t="str">
        <f>'реч. разв.'!B41</f>
        <v xml:space="preserve">Я. Артем </v>
      </c>
      <c r="C37" s="638"/>
      <c r="D37" s="665"/>
      <c r="E37" s="666"/>
      <c r="F37" s="638"/>
      <c r="G37" s="665"/>
      <c r="H37" s="667"/>
      <c r="I37" s="638"/>
      <c r="J37" s="665"/>
      <c r="K37" s="666"/>
      <c r="L37" s="638"/>
      <c r="M37" s="665"/>
      <c r="N37" s="667"/>
      <c r="O37" s="638"/>
      <c r="P37" s="665"/>
      <c r="Q37" s="666"/>
      <c r="R37" s="638"/>
      <c r="S37" s="665"/>
      <c r="T37" s="666"/>
      <c r="U37" s="85">
        <f t="shared" ref="U37" si="6">SUM(C37,F37,I37,L37,O37,R37)</f>
        <v>0</v>
      </c>
      <c r="V37" s="473" t="str">
        <f t="shared" ref="V37" si="7">IF(U37&lt;9,"низкий",IF(U37&lt;15,"средний",IF(U37&gt;14,"высокий")))</f>
        <v>низкий</v>
      </c>
      <c r="W37" s="85">
        <f t="shared" si="2"/>
        <v>0</v>
      </c>
      <c r="X37" s="473" t="str">
        <f t="shared" si="3"/>
        <v>низкий</v>
      </c>
      <c r="Y37" s="486">
        <f t="shared" ref="Y37" si="8">SUM(E37,H37,K37,N37,Q37,T37)</f>
        <v>0</v>
      </c>
      <c r="Z37" s="107" t="str">
        <f t="shared" ref="Z37" si="9">IF(Y37&lt;9,"низкий",IF(Y37&lt;15,"средний",IF(Y37&gt;14,"высокий")))</f>
        <v>низкий</v>
      </c>
    </row>
    <row r="38" spans="1:28" s="77" customFormat="1" ht="22.7" customHeight="1">
      <c r="A38" s="455">
        <v>26</v>
      </c>
      <c r="B38" s="448" t="str">
        <f>'реч. разв.'!B42</f>
        <v xml:space="preserve">Я. Николай </v>
      </c>
      <c r="C38" s="639"/>
      <c r="D38" s="672"/>
      <c r="E38" s="674"/>
      <c r="F38" s="638"/>
      <c r="G38" s="672"/>
      <c r="H38" s="674"/>
      <c r="I38" s="639"/>
      <c r="J38" s="672"/>
      <c r="K38" s="674"/>
      <c r="L38" s="638"/>
      <c r="M38" s="672"/>
      <c r="N38" s="674"/>
      <c r="O38" s="639"/>
      <c r="P38" s="672"/>
      <c r="Q38" s="674"/>
      <c r="R38" s="639"/>
      <c r="S38" s="672"/>
      <c r="T38" s="674"/>
      <c r="U38" s="85">
        <f t="shared" ref="U38:U39" si="10">SUM(C38,F38,I38,L38,O38,R38)</f>
        <v>0</v>
      </c>
      <c r="V38" s="473" t="str">
        <f t="shared" ref="V38:V39" si="11">IF(U38&lt;9,"низкий",IF(U38&lt;15,"средний",IF(U38&gt;14,"высокий")))</f>
        <v>низкий</v>
      </c>
      <c r="W38" s="85">
        <f t="shared" si="2"/>
        <v>0</v>
      </c>
      <c r="X38" s="473" t="str">
        <f t="shared" si="3"/>
        <v>низкий</v>
      </c>
      <c r="Y38" s="486">
        <f t="shared" ref="Y38:Y39" si="12">SUM(E38,H38,K38,N38,Q38,T38)</f>
        <v>0</v>
      </c>
      <c r="Z38" s="107" t="str">
        <f t="shared" ref="Z38:Z39" si="13">IF(Y38&lt;9,"низкий",IF(Y38&lt;15,"средний",IF(Y38&gt;14,"высокий")))</f>
        <v>низкий</v>
      </c>
    </row>
    <row r="39" spans="1:28" s="77" customFormat="1" ht="22.7" customHeight="1">
      <c r="A39" s="455">
        <v>27</v>
      </c>
      <c r="B39" s="448" t="str">
        <f>'реч. разв.'!B43</f>
        <v xml:space="preserve">Я. Василиса </v>
      </c>
      <c r="C39" s="637"/>
      <c r="D39" s="673"/>
      <c r="E39" s="675"/>
      <c r="F39" s="636"/>
      <c r="G39" s="673"/>
      <c r="H39" s="675"/>
      <c r="I39" s="637"/>
      <c r="J39" s="673"/>
      <c r="K39" s="675"/>
      <c r="L39" s="636"/>
      <c r="M39" s="673"/>
      <c r="N39" s="675"/>
      <c r="O39" s="637"/>
      <c r="P39" s="673"/>
      <c r="Q39" s="675"/>
      <c r="R39" s="637"/>
      <c r="S39" s="673"/>
      <c r="T39" s="675"/>
      <c r="U39" s="85">
        <f t="shared" si="10"/>
        <v>0</v>
      </c>
      <c r="V39" s="473" t="str">
        <f t="shared" si="11"/>
        <v>низкий</v>
      </c>
      <c r="W39" s="85">
        <f t="shared" si="2"/>
        <v>0</v>
      </c>
      <c r="X39" s="473" t="str">
        <f t="shared" si="3"/>
        <v>низкий</v>
      </c>
      <c r="Y39" s="486">
        <f t="shared" si="12"/>
        <v>0</v>
      </c>
      <c r="Z39" s="107" t="str">
        <f t="shared" si="13"/>
        <v>низкий</v>
      </c>
    </row>
    <row r="40" spans="1:28" s="77" customFormat="1" ht="22.7" customHeight="1">
      <c r="A40" s="455">
        <v>28</v>
      </c>
      <c r="B40" s="448" t="str">
        <f>'реч. разв.'!B44</f>
        <v xml:space="preserve">К. Есения </v>
      </c>
      <c r="C40" s="637"/>
      <c r="D40" s="673"/>
      <c r="E40" s="675"/>
      <c r="F40" s="636"/>
      <c r="G40" s="673"/>
      <c r="H40" s="675"/>
      <c r="I40" s="637"/>
      <c r="J40" s="673"/>
      <c r="K40" s="675"/>
      <c r="L40" s="636"/>
      <c r="M40" s="673"/>
      <c r="N40" s="675"/>
      <c r="O40" s="637"/>
      <c r="P40" s="673"/>
      <c r="Q40" s="675"/>
      <c r="R40" s="637"/>
      <c r="S40" s="673"/>
      <c r="T40" s="675"/>
      <c r="U40" s="85"/>
      <c r="V40" s="473"/>
      <c r="W40" s="85">
        <f t="shared" si="2"/>
        <v>0</v>
      </c>
      <c r="X40" s="473" t="str">
        <f t="shared" si="3"/>
        <v>низкий</v>
      </c>
      <c r="Y40" s="486">
        <f t="shared" ref="Y40" si="14">SUM(E40,H40,K40,N40,Q40,T40)</f>
        <v>0</v>
      </c>
      <c r="Z40" s="107" t="str">
        <f t="shared" ref="Z40" si="15">IF(Y40&lt;9,"низкий",IF(Y40&lt;15,"средний",IF(Y40&gt;14,"высокий")))</f>
        <v>низкий</v>
      </c>
    </row>
    <row r="41" spans="1:28" s="77" customFormat="1" ht="22.7" customHeight="1">
      <c r="A41" s="455">
        <v>29</v>
      </c>
      <c r="B41" s="448">
        <f>'реч. разв.'!B45</f>
        <v>0</v>
      </c>
      <c r="C41" s="637"/>
      <c r="D41" s="673"/>
      <c r="E41" s="675"/>
      <c r="F41" s="636"/>
      <c r="G41" s="673"/>
      <c r="H41" s="675"/>
      <c r="I41" s="637"/>
      <c r="J41" s="673"/>
      <c r="K41" s="675"/>
      <c r="L41" s="636"/>
      <c r="M41" s="673"/>
      <c r="N41" s="675"/>
      <c r="O41" s="637"/>
      <c r="P41" s="673"/>
      <c r="Q41" s="675"/>
      <c r="R41" s="637"/>
      <c r="S41" s="673"/>
      <c r="T41" s="675"/>
      <c r="U41" s="85"/>
      <c r="V41" s="473"/>
      <c r="W41" s="85">
        <f t="shared" si="2"/>
        <v>0</v>
      </c>
      <c r="X41" s="473" t="str">
        <f t="shared" si="3"/>
        <v>низкий</v>
      </c>
      <c r="Y41" s="486"/>
      <c r="Z41" s="466"/>
    </row>
    <row r="42" spans="1:28" s="77" customFormat="1" ht="22.7" customHeight="1" thickBot="1">
      <c r="A42" s="525">
        <v>30</v>
      </c>
      <c r="B42" s="448">
        <f>'реч. разв.'!B46</f>
        <v>0</v>
      </c>
      <c r="C42" s="637"/>
      <c r="D42" s="673"/>
      <c r="E42" s="675"/>
      <c r="F42" s="636"/>
      <c r="G42" s="673"/>
      <c r="H42" s="675"/>
      <c r="I42" s="637"/>
      <c r="J42" s="673"/>
      <c r="K42" s="675"/>
      <c r="L42" s="636"/>
      <c r="M42" s="673"/>
      <c r="N42" s="675"/>
      <c r="O42" s="637"/>
      <c r="P42" s="673"/>
      <c r="Q42" s="675"/>
      <c r="R42" s="637"/>
      <c r="S42" s="673"/>
      <c r="T42" s="675"/>
      <c r="U42" s="615"/>
      <c r="V42" s="632"/>
      <c r="W42" s="85">
        <f t="shared" si="2"/>
        <v>0</v>
      </c>
      <c r="X42" s="473" t="str">
        <f t="shared" si="3"/>
        <v>низкий</v>
      </c>
      <c r="Y42" s="625"/>
      <c r="Z42" s="633"/>
    </row>
    <row r="43" spans="1:28" s="77" customFormat="1" ht="22.7" customHeight="1" thickBot="1">
      <c r="A43" s="550"/>
      <c r="B43" s="547" t="s">
        <v>165</v>
      </c>
      <c r="C43" s="562" t="e">
        <f>AVERAGE(C13:C42)</f>
        <v>#DIV/0!</v>
      </c>
      <c r="D43" s="562" t="e">
        <f>AVERAGE(D13:D42)</f>
        <v>#DIV/0!</v>
      </c>
      <c r="E43" s="548" t="e">
        <f>AVERAGE(E13:E42)</f>
        <v>#DIV/0!</v>
      </c>
      <c r="F43" s="562" t="e">
        <f t="shared" ref="F43:H43" si="16">AVERAGE(F13:F42)</f>
        <v>#DIV/0!</v>
      </c>
      <c r="G43" s="562" t="e">
        <f t="shared" si="16"/>
        <v>#DIV/0!</v>
      </c>
      <c r="H43" s="548" t="e">
        <f t="shared" si="16"/>
        <v>#DIV/0!</v>
      </c>
      <c r="I43" s="562" t="e">
        <f>AVERAGE(I13:I42)</f>
        <v>#DIV/0!</v>
      </c>
      <c r="J43" s="562" t="e">
        <f>AVERAGE(J13:J42)</f>
        <v>#DIV/0!</v>
      </c>
      <c r="K43" s="548" t="e">
        <f>AVERAGE(K13:K42)</f>
        <v>#DIV/0!</v>
      </c>
      <c r="L43" s="562" t="e">
        <f t="shared" ref="L43:N43" si="17">AVERAGE(L13:L42)</f>
        <v>#DIV/0!</v>
      </c>
      <c r="M43" s="562" t="e">
        <f t="shared" si="17"/>
        <v>#DIV/0!</v>
      </c>
      <c r="N43" s="548" t="e">
        <f t="shared" si="17"/>
        <v>#DIV/0!</v>
      </c>
      <c r="O43" s="562" t="e">
        <f t="shared" ref="O43:T43" si="18">AVERAGE(O13:O42)</f>
        <v>#DIV/0!</v>
      </c>
      <c r="P43" s="562" t="e">
        <f t="shared" si="18"/>
        <v>#DIV/0!</v>
      </c>
      <c r="Q43" s="548" t="e">
        <f t="shared" si="18"/>
        <v>#DIV/0!</v>
      </c>
      <c r="R43" s="562" t="e">
        <f t="shared" si="18"/>
        <v>#DIV/0!</v>
      </c>
      <c r="S43" s="562" t="e">
        <f t="shared" si="18"/>
        <v>#DIV/0!</v>
      </c>
      <c r="T43" s="548" t="e">
        <f t="shared" si="18"/>
        <v>#DIV/0!</v>
      </c>
      <c r="U43" s="549" t="e">
        <f t="shared" ref="U43" si="19">SUM(C43,F43,I43,L43,O43,R43)</f>
        <v>#DIV/0!</v>
      </c>
      <c r="V43" s="568" t="e">
        <f t="shared" ref="V43" si="20">IF(U43&lt;9,"низкий",IF(U43&lt;15,"средний",IF(U43&gt;14,"высокий")))</f>
        <v>#DIV/0!</v>
      </c>
      <c r="W43" s="568"/>
      <c r="X43" s="568"/>
      <c r="Y43" s="549" t="e">
        <f t="shared" ref="Y43" si="21">SUM(E43,H43,K43,N43,Q43,T43)</f>
        <v>#DIV/0!</v>
      </c>
      <c r="Z43" s="551" t="e">
        <f t="shared" ref="Z43" si="22">IF(Y43&lt;9,"низкий",IF(Y43&lt;15,"средний",IF(Y43&gt;14,"высокий")))</f>
        <v>#DIV/0!</v>
      </c>
    </row>
    <row r="44" spans="1:28" s="77" customFormat="1" ht="22.7" customHeight="1" thickBot="1">
      <c r="A44" s="920" t="s">
        <v>15</v>
      </c>
      <c r="B44" s="921"/>
      <c r="C44" s="534">
        <f t="shared" ref="C44:D44" si="23">COUNT(C13:C42)</f>
        <v>0</v>
      </c>
      <c r="D44" s="534">
        <f t="shared" si="23"/>
        <v>0</v>
      </c>
      <c r="E44" s="535">
        <f>COUNT(E13:E42)</f>
        <v>0</v>
      </c>
      <c r="F44" s="534">
        <f>COUNT(F13:F42)</f>
        <v>0</v>
      </c>
      <c r="G44" s="534">
        <f>COUNT(G13:G42)</f>
        <v>0</v>
      </c>
      <c r="H44" s="535">
        <f>COUNT(H13:H42)</f>
        <v>0</v>
      </c>
      <c r="I44" s="534">
        <f t="shared" ref="I44:J44" si="24">COUNT(I13:I42)</f>
        <v>0</v>
      </c>
      <c r="J44" s="534">
        <f t="shared" si="24"/>
        <v>0</v>
      </c>
      <c r="K44" s="535">
        <f>COUNT(K13:K42)</f>
        <v>0</v>
      </c>
      <c r="L44" s="534">
        <f>COUNT(L13:L42)</f>
        <v>0</v>
      </c>
      <c r="M44" s="534">
        <f>COUNT(M13:M42)</f>
        <v>0</v>
      </c>
      <c r="N44" s="535">
        <f>COUNT(N13:N42)</f>
        <v>0</v>
      </c>
      <c r="O44" s="534">
        <f t="shared" ref="O44:P44" si="25">COUNT(O13:O42)</f>
        <v>0</v>
      </c>
      <c r="P44" s="534">
        <f t="shared" si="25"/>
        <v>0</v>
      </c>
      <c r="Q44" s="535">
        <f>COUNT(Q13:Q42)</f>
        <v>0</v>
      </c>
      <c r="R44" s="534">
        <f t="shared" ref="R44:S44" si="26">COUNT(R13:R42)</f>
        <v>0</v>
      </c>
      <c r="S44" s="534">
        <f t="shared" si="26"/>
        <v>0</v>
      </c>
      <c r="T44" s="535">
        <f>COUNT(T13:T42)</f>
        <v>0</v>
      </c>
      <c r="U44" s="922"/>
      <c r="V44" s="923"/>
      <c r="W44" s="661"/>
      <c r="X44" s="661"/>
      <c r="Y44" s="922"/>
      <c r="Z44" s="923"/>
    </row>
    <row r="45" spans="1:28" ht="30.75" customHeight="1"/>
    <row r="46" spans="1:28" ht="15.75">
      <c r="A46" s="9"/>
      <c r="B46" s="9"/>
      <c r="C46" s="10"/>
      <c r="D46" s="10"/>
      <c r="E46" s="10"/>
      <c r="F46" s="10"/>
      <c r="G46" s="10"/>
      <c r="H46" s="7"/>
      <c r="I46" s="10"/>
      <c r="J46" s="10"/>
      <c r="K46" s="10"/>
      <c r="L46" s="10"/>
      <c r="M46" s="10"/>
      <c r="N46" s="7"/>
      <c r="O46" s="10"/>
      <c r="P46" s="10"/>
      <c r="Q46" s="10"/>
      <c r="R46" s="10"/>
      <c r="S46" s="10"/>
      <c r="T46" s="7"/>
      <c r="U46" s="10"/>
      <c r="V46" s="10"/>
      <c r="W46" s="10"/>
      <c r="X46" s="10"/>
      <c r="Y46" s="10"/>
    </row>
    <row r="47" spans="1:28" ht="15.75">
      <c r="AA47" s="10"/>
    </row>
    <row r="48" spans="1:28" s="90" customFormat="1" ht="18.75" customHeight="1">
      <c r="A48" s="942" t="s">
        <v>39</v>
      </c>
      <c r="B48" s="943"/>
      <c r="C48" s="943"/>
      <c r="D48" s="943"/>
      <c r="E48" s="943"/>
      <c r="F48" s="943"/>
      <c r="G48" s="943"/>
      <c r="H48" s="944"/>
      <c r="I48" s="89"/>
      <c r="J48" s="945" t="s">
        <v>223</v>
      </c>
      <c r="K48" s="946"/>
      <c r="L48" s="946"/>
      <c r="M48" s="946"/>
      <c r="N48" s="946"/>
      <c r="O48" s="946"/>
      <c r="P48" s="946"/>
      <c r="Q48" s="946"/>
      <c r="R48" s="947"/>
      <c r="T48" s="945" t="s">
        <v>40</v>
      </c>
      <c r="U48" s="946"/>
      <c r="V48" s="946"/>
      <c r="W48" s="946"/>
      <c r="X48" s="946"/>
      <c r="Y48" s="946"/>
      <c r="Z48" s="946"/>
      <c r="AA48" s="946"/>
      <c r="AB48" s="947"/>
    </row>
    <row r="49" spans="1:28" s="90" customFormat="1" ht="15.75" customHeight="1">
      <c r="A49" s="91"/>
      <c r="B49" s="956" t="s">
        <v>41</v>
      </c>
      <c r="C49" s="948" t="s">
        <v>42</v>
      </c>
      <c r="D49" s="949"/>
      <c r="E49" s="952" t="s">
        <v>43</v>
      </c>
      <c r="F49" s="953"/>
      <c r="G49" s="948" t="s">
        <v>44</v>
      </c>
      <c r="H49" s="949"/>
      <c r="I49" s="92"/>
      <c r="J49" s="93"/>
      <c r="K49" s="948" t="s">
        <v>41</v>
      </c>
      <c r="L49" s="949"/>
      <c r="M49" s="948" t="s">
        <v>42</v>
      </c>
      <c r="N49" s="949"/>
      <c r="O49" s="952" t="s">
        <v>43</v>
      </c>
      <c r="P49" s="953"/>
      <c r="Q49" s="948" t="s">
        <v>44</v>
      </c>
      <c r="R49" s="949"/>
      <c r="T49" s="93"/>
      <c r="U49" s="948" t="s">
        <v>41</v>
      </c>
      <c r="V49" s="949"/>
      <c r="W49" s="948" t="s">
        <v>42</v>
      </c>
      <c r="X49" s="949"/>
      <c r="Y49" s="952" t="s">
        <v>43</v>
      </c>
      <c r="Z49" s="953"/>
      <c r="AA49" s="948" t="s">
        <v>44</v>
      </c>
      <c r="AB49" s="949"/>
    </row>
    <row r="50" spans="1:28" s="90" customFormat="1" ht="36.75" customHeight="1">
      <c r="A50" s="91"/>
      <c r="B50" s="957"/>
      <c r="C50" s="950"/>
      <c r="D50" s="951"/>
      <c r="E50" s="954"/>
      <c r="F50" s="955"/>
      <c r="G50" s="950"/>
      <c r="H50" s="951"/>
      <c r="I50" s="92"/>
      <c r="J50" s="93"/>
      <c r="K50" s="950"/>
      <c r="L50" s="951"/>
      <c r="M50" s="950"/>
      <c r="N50" s="951"/>
      <c r="O50" s="954"/>
      <c r="P50" s="955"/>
      <c r="Q50" s="950"/>
      <c r="R50" s="951"/>
      <c r="T50" s="93"/>
      <c r="U50" s="950"/>
      <c r="V50" s="951"/>
      <c r="W50" s="950"/>
      <c r="X50" s="951"/>
      <c r="Y50" s="954"/>
      <c r="Z50" s="955"/>
      <c r="AA50" s="950"/>
      <c r="AB50" s="951"/>
    </row>
    <row r="51" spans="1:28" s="90" customFormat="1" ht="18.75">
      <c r="A51" s="91" t="s">
        <v>9</v>
      </c>
      <c r="B51" s="94">
        <f>AVERAGE(C44,F44,I44,L44)</f>
        <v>0</v>
      </c>
      <c r="C51" s="962">
        <f>COUNTIF(V13:V42,"высокий")</f>
        <v>0</v>
      </c>
      <c r="D51" s="963"/>
      <c r="E51" s="962">
        <f>COUNTIF(V13:V42,"средний")</f>
        <v>0</v>
      </c>
      <c r="F51" s="963"/>
      <c r="G51" s="962">
        <f>COUNTIF(V13:V42,"низкий")</f>
        <v>27</v>
      </c>
      <c r="H51" s="963"/>
      <c r="I51" s="92"/>
      <c r="J51" s="91" t="s">
        <v>9</v>
      </c>
      <c r="K51" s="1050">
        <f>AVERAGE(D44,G44,J44,M44,P44,S44)</f>
        <v>0</v>
      </c>
      <c r="L51" s="1051"/>
      <c r="M51" s="964">
        <f>COUNTIF(X13:X42,"высокий")</f>
        <v>0</v>
      </c>
      <c r="N51" s="965"/>
      <c r="O51" s="960">
        <f>COUNTIF(X13:X42,"средний")</f>
        <v>0</v>
      </c>
      <c r="P51" s="961"/>
      <c r="Q51" s="960">
        <f>COUNTIF(X13:X42,"низкий")</f>
        <v>30</v>
      </c>
      <c r="R51" s="961"/>
      <c r="T51" s="91" t="s">
        <v>9</v>
      </c>
      <c r="U51" s="962">
        <f>AVERAGE(E44,H44,K44,N44)</f>
        <v>0</v>
      </c>
      <c r="V51" s="963"/>
      <c r="W51" s="964">
        <f>COUNTIF(Z13:Z42,"высокий")</f>
        <v>0</v>
      </c>
      <c r="X51" s="965"/>
      <c r="Y51" s="960">
        <f>COUNTIF(Z13:Z42,"средний")</f>
        <v>0</v>
      </c>
      <c r="Z51" s="961"/>
      <c r="AA51" s="960">
        <f>COUNTIF(Z13:Z42,"низкий")</f>
        <v>28</v>
      </c>
      <c r="AB51" s="961"/>
    </row>
    <row r="52" spans="1:28" s="90" customFormat="1" ht="18.75">
      <c r="A52" s="91" t="s">
        <v>10</v>
      </c>
      <c r="B52" s="91"/>
      <c r="C52" s="958" t="e">
        <f>(C51*100%)/B51</f>
        <v>#DIV/0!</v>
      </c>
      <c r="D52" s="959"/>
      <c r="E52" s="958" t="e">
        <f>(E51*100%)/B51</f>
        <v>#DIV/0!</v>
      </c>
      <c r="F52" s="959"/>
      <c r="G52" s="958" t="e">
        <f>(G51*100%)/B51</f>
        <v>#DIV/0!</v>
      </c>
      <c r="H52" s="959"/>
      <c r="I52" s="92"/>
      <c r="J52" s="91" t="s">
        <v>10</v>
      </c>
      <c r="K52" s="704"/>
      <c r="L52" s="705"/>
      <c r="M52" s="966" t="e">
        <f>(M51*100%)/K51</f>
        <v>#DIV/0!</v>
      </c>
      <c r="N52" s="967"/>
      <c r="O52" s="966" t="e">
        <f>(O51*100%)/K51</f>
        <v>#DIV/0!</v>
      </c>
      <c r="P52" s="967"/>
      <c r="Q52" s="966" t="e">
        <f>(Q51*100%)/K51</f>
        <v>#DIV/0!</v>
      </c>
      <c r="R52" s="967"/>
      <c r="T52" s="91" t="s">
        <v>10</v>
      </c>
      <c r="U52" s="656"/>
      <c r="V52" s="657"/>
      <c r="W52" s="966" t="e">
        <f>(W51*100%)/U51</f>
        <v>#DIV/0!</v>
      </c>
      <c r="X52" s="967"/>
      <c r="Y52" s="966" t="e">
        <f>(Y51*100%)/U51</f>
        <v>#DIV/0!</v>
      </c>
      <c r="Z52" s="967"/>
      <c r="AA52" s="966" t="e">
        <f>(AA51*100%)/U51</f>
        <v>#DIV/0!</v>
      </c>
      <c r="AB52" s="967"/>
    </row>
    <row r="54" spans="1:28" ht="29.25" customHeight="1"/>
  </sheetData>
  <sheetProtection selectLockedCells="1" selectUnlockedCells="1"/>
  <protectedRanges>
    <protectedRange sqref="C8:J8" name="Диапазон1_1_2"/>
    <protectedRange sqref="E7:J7" name="Диапазон1_1_2_1"/>
  </protectedRanges>
  <mergeCells count="58">
    <mergeCell ref="A1:AB1"/>
    <mergeCell ref="A2:AB2"/>
    <mergeCell ref="A6:B6"/>
    <mergeCell ref="C8:I8"/>
    <mergeCell ref="A3:AB3"/>
    <mergeCell ref="A4:AB4"/>
    <mergeCell ref="C6:O6"/>
    <mergeCell ref="A9:U9"/>
    <mergeCell ref="A11:A12"/>
    <mergeCell ref="C7:O7"/>
    <mergeCell ref="Y11:Z12"/>
    <mergeCell ref="O11:Q11"/>
    <mergeCell ref="R11:T11"/>
    <mergeCell ref="L11:N11"/>
    <mergeCell ref="U11:V12"/>
    <mergeCell ref="C11:E11"/>
    <mergeCell ref="F11:H11"/>
    <mergeCell ref="I11:K11"/>
    <mergeCell ref="B11:B12"/>
    <mergeCell ref="W11:X12"/>
    <mergeCell ref="A48:H48"/>
    <mergeCell ref="J48:R48"/>
    <mergeCell ref="T48:AB48"/>
    <mergeCell ref="AA49:AB50"/>
    <mergeCell ref="Y49:Z50"/>
    <mergeCell ref="W49:X50"/>
    <mergeCell ref="U49:V50"/>
    <mergeCell ref="O49:P50"/>
    <mergeCell ref="M49:N50"/>
    <mergeCell ref="K49:L50"/>
    <mergeCell ref="B49:B50"/>
    <mergeCell ref="A44:B44"/>
    <mergeCell ref="E49:F50"/>
    <mergeCell ref="C49:D50"/>
    <mergeCell ref="Y44:Z44"/>
    <mergeCell ref="Q49:R50"/>
    <mergeCell ref="U44:V44"/>
    <mergeCell ref="C51:D51"/>
    <mergeCell ref="E51:F51"/>
    <mergeCell ref="G51:H51"/>
    <mergeCell ref="O51:P51"/>
    <mergeCell ref="AA52:AB52"/>
    <mergeCell ref="Y51:Z51"/>
    <mergeCell ref="Y52:Z52"/>
    <mergeCell ref="W51:X51"/>
    <mergeCell ref="Q51:R51"/>
    <mergeCell ref="Q52:R52"/>
    <mergeCell ref="W52:X52"/>
    <mergeCell ref="U51:V51"/>
    <mergeCell ref="AA51:AB51"/>
    <mergeCell ref="C52:D52"/>
    <mergeCell ref="E52:F52"/>
    <mergeCell ref="G52:H52"/>
    <mergeCell ref="O52:P52"/>
    <mergeCell ref="M51:N51"/>
    <mergeCell ref="M52:N52"/>
    <mergeCell ref="G49:H50"/>
    <mergeCell ref="K51:L51"/>
  </mergeCells>
  <phoneticPr fontId="0" type="noConversion"/>
  <printOptions horizontalCentered="1" verticalCentered="1"/>
  <pageMargins left="0.55118110236220474" right="0.55118110236220474" top="0.78740157480314965" bottom="0.59055118110236227" header="0" footer="0"/>
  <pageSetup paperSize="9" scale="32" fitToHeight="30" orientation="landscape" horizontalDpi="4294967293" r:id="rId1"/>
  <headerFooter alignWithMargins="0"/>
  <rowBreaks count="1" manualBreakCount="1">
    <brk id="49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53"/>
  <sheetViews>
    <sheetView view="pageBreakPreview" zoomScale="40" zoomScaleSheetLayoutView="40" workbookViewId="0">
      <selection activeCell="B3" sqref="B3"/>
    </sheetView>
  </sheetViews>
  <sheetFormatPr defaultColWidth="9.140625" defaultRowHeight="33"/>
  <cols>
    <col min="1" max="1" width="7" style="175" customWidth="1"/>
    <col min="2" max="2" width="34.85546875" style="174" customWidth="1"/>
    <col min="3" max="3" width="27.7109375" style="174" customWidth="1"/>
    <col min="4" max="4" width="18.7109375" style="174" customWidth="1"/>
    <col min="5" max="6" width="17.7109375" style="174" customWidth="1"/>
    <col min="7" max="7" width="17.7109375" style="173" customWidth="1"/>
    <col min="8" max="11" width="17.7109375" style="174" customWidth="1"/>
    <col min="12" max="12" width="22.140625" style="174" customWidth="1"/>
    <col min="13" max="14" width="17.7109375" style="174" customWidth="1"/>
    <col min="15" max="15" width="21" style="174" customWidth="1"/>
    <col min="16" max="16" width="26.140625" style="174" customWidth="1"/>
    <col min="17" max="26" width="17.7109375" style="174" customWidth="1"/>
    <col min="27" max="27" width="37.7109375" style="174" customWidth="1"/>
    <col min="28" max="28" width="14.85546875" style="174" customWidth="1"/>
    <col min="29" max="29" width="15.7109375" style="174" customWidth="1"/>
    <col min="30" max="30" width="14.5703125" style="174" customWidth="1"/>
    <col min="31" max="31" width="16" style="174" customWidth="1"/>
    <col min="32" max="33" width="14.5703125" style="174" customWidth="1"/>
    <col min="34" max="34" width="14.28515625" style="174" customWidth="1"/>
    <col min="35" max="35" width="15.7109375" style="174" customWidth="1"/>
    <col min="36" max="36" width="14.85546875" style="174" customWidth="1"/>
    <col min="37" max="37" width="15.28515625" style="174" customWidth="1"/>
    <col min="38" max="16384" width="9.140625" style="174"/>
  </cols>
  <sheetData>
    <row r="1" spans="1:32" s="117" customFormat="1" ht="30" customHeight="1">
      <c r="A1" s="116"/>
      <c r="B1" s="775" t="s">
        <v>2</v>
      </c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775"/>
      <c r="P1" s="775"/>
      <c r="Q1" s="775"/>
      <c r="R1" s="775"/>
      <c r="S1" s="775"/>
      <c r="T1" s="775"/>
      <c r="U1" s="775"/>
      <c r="V1" s="775"/>
      <c r="W1" s="775"/>
      <c r="X1" s="775"/>
      <c r="Y1" s="177"/>
      <c r="Z1" s="177"/>
      <c r="AA1" s="177"/>
      <c r="AB1" s="177"/>
      <c r="AC1" s="177"/>
      <c r="AD1" s="177"/>
      <c r="AE1" s="177"/>
      <c r="AF1" s="177"/>
    </row>
    <row r="2" spans="1:32" s="117" customFormat="1" ht="39" customHeight="1">
      <c r="A2" s="116"/>
      <c r="B2" s="776" t="s">
        <v>233</v>
      </c>
      <c r="C2" s="776"/>
      <c r="D2" s="776"/>
      <c r="E2" s="776"/>
      <c r="F2" s="776"/>
      <c r="G2" s="776"/>
      <c r="H2" s="776"/>
      <c r="I2" s="776"/>
      <c r="J2" s="776"/>
      <c r="K2" s="776"/>
      <c r="L2" s="776"/>
      <c r="M2" s="776"/>
      <c r="N2" s="776"/>
      <c r="O2" s="776"/>
      <c r="P2" s="776"/>
      <c r="Q2" s="776"/>
      <c r="R2" s="776"/>
      <c r="S2" s="776"/>
      <c r="T2" s="776"/>
      <c r="U2" s="776"/>
      <c r="V2" s="776"/>
      <c r="W2" s="776"/>
      <c r="X2" s="776"/>
      <c r="Y2" s="178"/>
      <c r="Z2" s="178"/>
      <c r="AA2" s="178"/>
      <c r="AB2" s="178"/>
      <c r="AC2" s="178"/>
      <c r="AD2" s="178"/>
      <c r="AE2" s="178"/>
      <c r="AF2" s="178"/>
    </row>
    <row r="3" spans="1:32" s="117" customFormat="1" ht="21.75" customHeight="1">
      <c r="A3" s="116"/>
      <c r="B3" s="118" t="s">
        <v>178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</row>
    <row r="4" spans="1:32" s="117" customFormat="1" ht="30" customHeight="1">
      <c r="A4" s="116"/>
      <c r="B4" s="119" t="s">
        <v>27</v>
      </c>
      <c r="C4" s="120"/>
      <c r="D4" s="772" t="str">
        <f>'справка Н.Г.'!D4:K4</f>
        <v>дети 3-4  лет жизни группы №1 общеразвивающей направленности</v>
      </c>
      <c r="E4" s="773"/>
      <c r="F4" s="773"/>
      <c r="G4" s="773"/>
      <c r="H4" s="773"/>
      <c r="I4" s="773"/>
      <c r="J4" s="773"/>
      <c r="K4" s="773"/>
      <c r="L4" s="773"/>
      <c r="M4" s="773"/>
      <c r="N4" s="773"/>
      <c r="O4" s="774"/>
    </row>
    <row r="5" spans="1:32" s="117" customFormat="1" ht="30" customHeight="1">
      <c r="A5" s="116"/>
      <c r="B5" s="121" t="s">
        <v>16</v>
      </c>
      <c r="C5" s="122" t="str">
        <f>'справка Н.Г.'!C5</f>
        <v>2022-2023</v>
      </c>
      <c r="D5" s="123"/>
      <c r="E5" s="786"/>
      <c r="F5" s="786"/>
      <c r="G5" s="124"/>
    </row>
    <row r="6" spans="1:32" s="117" customFormat="1" ht="30" customHeight="1">
      <c r="A6" s="116"/>
      <c r="B6" s="119" t="s">
        <v>13</v>
      </c>
      <c r="C6" s="125"/>
      <c r="D6" s="772" t="s">
        <v>45</v>
      </c>
      <c r="E6" s="773"/>
      <c r="F6" s="773"/>
      <c r="G6" s="773"/>
      <c r="H6" s="773"/>
      <c r="I6" s="773"/>
      <c r="J6" s="773"/>
      <c r="K6" s="773"/>
      <c r="L6" s="773"/>
      <c r="M6" s="773"/>
      <c r="N6" s="773"/>
      <c r="O6" s="774"/>
    </row>
    <row r="7" spans="1:32" s="117" customFormat="1" ht="30" customHeight="1">
      <c r="A7" s="116"/>
      <c r="B7" s="787" t="s">
        <v>14</v>
      </c>
      <c r="C7" s="787"/>
      <c r="D7" s="793">
        <f>D32</f>
        <v>0</v>
      </c>
      <c r="E7" s="794"/>
      <c r="F7" s="126"/>
      <c r="G7" s="124"/>
    </row>
    <row r="8" spans="1:32" s="117" customFormat="1" ht="30" customHeight="1">
      <c r="A8" s="116"/>
      <c r="B8" s="127" t="s">
        <v>74</v>
      </c>
      <c r="C8" s="128"/>
      <c r="D8" s="790" t="s">
        <v>34</v>
      </c>
      <c r="E8" s="791"/>
      <c r="F8" s="791"/>
      <c r="G8" s="791"/>
      <c r="H8" s="792"/>
    </row>
    <row r="9" spans="1:32" s="117" customFormat="1" ht="30" customHeight="1">
      <c r="A9" s="116"/>
      <c r="B9" s="127" t="s">
        <v>32</v>
      </c>
      <c r="C9" s="128"/>
      <c r="D9" s="795" t="str">
        <f>'справка Н.Г.'!D9</f>
        <v>Кузнецова  Ольга Яковлевна,</v>
      </c>
      <c r="E9" s="796"/>
      <c r="F9" s="796"/>
      <c r="G9" s="796"/>
      <c r="H9" s="796"/>
      <c r="I9" s="796"/>
      <c r="J9" s="796"/>
      <c r="K9" s="796"/>
      <c r="L9" s="796"/>
      <c r="M9" s="796"/>
      <c r="N9" s="796"/>
      <c r="O9" s="797"/>
    </row>
    <row r="10" spans="1:32" s="341" customFormat="1" ht="30" customHeight="1">
      <c r="A10" s="337"/>
      <c r="B10" s="338"/>
      <c r="C10" s="339"/>
      <c r="D10" s="340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0"/>
    </row>
    <row r="11" spans="1:32" s="117" customFormat="1" ht="25.5" customHeight="1">
      <c r="A11" s="116"/>
      <c r="B11" s="777" t="s">
        <v>232</v>
      </c>
      <c r="C11" s="777"/>
      <c r="D11" s="777"/>
      <c r="E11" s="777"/>
      <c r="F11" s="777"/>
      <c r="G11" s="777"/>
      <c r="H11" s="777"/>
      <c r="I11" s="777"/>
      <c r="J11" s="777"/>
      <c r="K11" s="777"/>
      <c r="L11" s="777"/>
      <c r="M11" s="777"/>
      <c r="N11" s="777"/>
      <c r="O11" s="777"/>
      <c r="P11" s="777"/>
      <c r="Q11" s="777"/>
      <c r="R11" s="777"/>
      <c r="S11" s="777"/>
      <c r="T11" s="777"/>
      <c r="U11" s="777"/>
      <c r="V11" s="777"/>
      <c r="W11" s="777"/>
      <c r="X11" s="777"/>
    </row>
    <row r="12" spans="1:32" s="117" customFormat="1" ht="25.5" customHeight="1">
      <c r="A12" s="116"/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</row>
    <row r="13" spans="1:32" s="117" customFormat="1" ht="19.5" customHeight="1">
      <c r="A13" s="116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</row>
    <row r="14" spans="1:32" s="117" customFormat="1" ht="33" customHeight="1" thickBot="1">
      <c r="A14" s="130"/>
      <c r="B14" s="131"/>
      <c r="C14" s="131"/>
      <c r="D14" s="131"/>
      <c r="E14" s="131"/>
      <c r="F14" s="131"/>
      <c r="G14" s="132"/>
    </row>
    <row r="15" spans="1:32" s="117" customFormat="1" ht="64.5" customHeight="1" thickBot="1">
      <c r="A15" s="133"/>
      <c r="B15" s="759" t="s">
        <v>11</v>
      </c>
      <c r="C15" s="759"/>
      <c r="D15" s="799" t="s">
        <v>29</v>
      </c>
      <c r="E15" s="757" t="s">
        <v>3</v>
      </c>
      <c r="F15" s="757"/>
      <c r="G15" s="753" t="s">
        <v>4</v>
      </c>
      <c r="H15" s="754"/>
      <c r="I15" s="757" t="s">
        <v>5</v>
      </c>
      <c r="J15" s="757"/>
      <c r="K15" s="753" t="s">
        <v>30</v>
      </c>
      <c r="L15" s="754"/>
      <c r="M15" s="757" t="s">
        <v>46</v>
      </c>
      <c r="N15" s="754"/>
      <c r="O15" s="758" t="s">
        <v>28</v>
      </c>
      <c r="P15" s="759"/>
      <c r="Q15" s="753" t="s">
        <v>3</v>
      </c>
      <c r="R15" s="754"/>
      <c r="S15" s="757" t="s">
        <v>4</v>
      </c>
      <c r="T15" s="754"/>
      <c r="U15" s="757" t="s">
        <v>5</v>
      </c>
      <c r="V15" s="754"/>
      <c r="W15" s="757" t="s">
        <v>30</v>
      </c>
      <c r="X15" s="757"/>
      <c r="Y15" s="753" t="s">
        <v>46</v>
      </c>
      <c r="Z15" s="754"/>
    </row>
    <row r="16" spans="1:32" s="117" customFormat="1" ht="36.75" customHeight="1" thickBot="1">
      <c r="A16" s="134"/>
      <c r="B16" s="761"/>
      <c r="C16" s="761"/>
      <c r="D16" s="800"/>
      <c r="E16" s="137" t="s">
        <v>31</v>
      </c>
      <c r="F16" s="136" t="s">
        <v>10</v>
      </c>
      <c r="G16" s="137" t="s">
        <v>31</v>
      </c>
      <c r="H16" s="138" t="s">
        <v>10</v>
      </c>
      <c r="I16" s="135" t="s">
        <v>31</v>
      </c>
      <c r="J16" s="136" t="s">
        <v>10</v>
      </c>
      <c r="K16" s="137" t="s">
        <v>31</v>
      </c>
      <c r="L16" s="141" t="s">
        <v>10</v>
      </c>
      <c r="M16" s="135" t="s">
        <v>31</v>
      </c>
      <c r="N16" s="141" t="s">
        <v>10</v>
      </c>
      <c r="O16" s="760"/>
      <c r="P16" s="761"/>
      <c r="Q16" s="139" t="s">
        <v>31</v>
      </c>
      <c r="R16" s="142" t="s">
        <v>10</v>
      </c>
      <c r="S16" s="143" t="s">
        <v>31</v>
      </c>
      <c r="T16" s="142" t="s">
        <v>10</v>
      </c>
      <c r="U16" s="143" t="s">
        <v>31</v>
      </c>
      <c r="V16" s="142" t="s">
        <v>10</v>
      </c>
      <c r="W16" s="139" t="s">
        <v>31</v>
      </c>
      <c r="X16" s="144" t="s">
        <v>10</v>
      </c>
      <c r="Y16" s="139" t="s">
        <v>31</v>
      </c>
      <c r="Z16" s="140" t="s">
        <v>10</v>
      </c>
    </row>
    <row r="17" spans="1:65" s="117" customFormat="1" ht="50.1" customHeight="1" thickTop="1">
      <c r="A17" s="265">
        <v>1</v>
      </c>
      <c r="B17" s="798" t="s">
        <v>24</v>
      </c>
      <c r="C17" s="798"/>
      <c r="D17" s="266">
        <f>'реч. разв.'!U54</f>
        <v>0</v>
      </c>
      <c r="E17" s="267">
        <f>'реч. разв.'!W54</f>
        <v>0</v>
      </c>
      <c r="F17" s="268" t="e">
        <f>E17*100%/$D$17</f>
        <v>#DIV/0!</v>
      </c>
      <c r="G17" s="269">
        <f>'реч. разв.'!Y54</f>
        <v>0</v>
      </c>
      <c r="H17" s="268" t="e">
        <f>G17*100%/$D$17</f>
        <v>#DIV/0!</v>
      </c>
      <c r="I17" s="269">
        <f>'реч. разв.'!AA54</f>
        <v>27</v>
      </c>
      <c r="J17" s="270" t="e">
        <f>I17*100%/$D$17</f>
        <v>#DIV/0!</v>
      </c>
      <c r="K17" s="399">
        <f t="shared" ref="K17:K30" si="0">SUM(E17,G17)</f>
        <v>0</v>
      </c>
      <c r="L17" s="268" t="e">
        <f>K17*100%/$D$17</f>
        <v>#DIV/0!</v>
      </c>
      <c r="M17" s="400">
        <f>K17-'справка Н.Г.'!K16</f>
        <v>-11</v>
      </c>
      <c r="N17" s="434" t="e">
        <f>M17*100%/$D$17</f>
        <v>#DIV/0!</v>
      </c>
      <c r="O17" s="778" t="s">
        <v>80</v>
      </c>
      <c r="P17" s="779"/>
      <c r="Q17" s="401">
        <f>AVERAGE(E17,E18)</f>
        <v>0</v>
      </c>
      <c r="R17" s="402" t="e">
        <f>AVERAGE(F17,F18)</f>
        <v>#DIV/0!</v>
      </c>
      <c r="S17" s="271">
        <f t="shared" ref="S17:Z17" si="1">AVERAGE(G17,G18)</f>
        <v>0</v>
      </c>
      <c r="T17" s="272" t="e">
        <f t="shared" si="1"/>
        <v>#DIV/0!</v>
      </c>
      <c r="U17" s="401">
        <f t="shared" si="1"/>
        <v>27</v>
      </c>
      <c r="V17" s="402" t="e">
        <f t="shared" si="1"/>
        <v>#DIV/0!</v>
      </c>
      <c r="W17" s="401">
        <f t="shared" si="1"/>
        <v>0</v>
      </c>
      <c r="X17" s="402" t="e">
        <f t="shared" si="1"/>
        <v>#DIV/0!</v>
      </c>
      <c r="Y17" s="401">
        <f t="shared" si="1"/>
        <v>-9</v>
      </c>
      <c r="Z17" s="402" t="e">
        <f t="shared" si="1"/>
        <v>#DIV/0!</v>
      </c>
    </row>
    <row r="18" spans="1:65" s="117" customFormat="1" ht="50.1" customHeight="1" thickBot="1">
      <c r="A18" s="275">
        <v>2</v>
      </c>
      <c r="B18" s="764" t="s">
        <v>68</v>
      </c>
      <c r="C18" s="765"/>
      <c r="D18" s="276">
        <f>'реч. разв.'!U61</f>
        <v>0</v>
      </c>
      <c r="E18" s="277">
        <f>'реч. разв.'!W61</f>
        <v>0</v>
      </c>
      <c r="F18" s="278" t="e">
        <f>E18*100%/$D$18</f>
        <v>#DIV/0!</v>
      </c>
      <c r="G18" s="279">
        <f>'реч. разв.'!Y61</f>
        <v>0</v>
      </c>
      <c r="H18" s="278" t="e">
        <f>G18*100%/$D$18</f>
        <v>#DIV/0!</v>
      </c>
      <c r="I18" s="279">
        <f>'реч. разв.'!AA61</f>
        <v>27</v>
      </c>
      <c r="J18" s="280" t="e">
        <f>I18*100%/$D$18</f>
        <v>#DIV/0!</v>
      </c>
      <c r="K18" s="281">
        <f t="shared" ref="K18" si="2">SUM(E18,G18)</f>
        <v>0</v>
      </c>
      <c r="L18" s="278" t="e">
        <f>K18*100%/$D$18</f>
        <v>#DIV/0!</v>
      </c>
      <c r="M18" s="300">
        <f>K18-'справка Н.Г.'!K17</f>
        <v>-7</v>
      </c>
      <c r="N18" s="435" t="e">
        <f>M18*100%/$D$18</f>
        <v>#DIV/0!</v>
      </c>
      <c r="O18" s="782"/>
      <c r="P18" s="783"/>
      <c r="Q18" s="403"/>
      <c r="R18" s="404"/>
      <c r="S18" s="273"/>
      <c r="T18" s="274"/>
      <c r="U18" s="403"/>
      <c r="V18" s="404"/>
      <c r="W18" s="403"/>
      <c r="X18" s="404"/>
      <c r="Y18" s="403"/>
      <c r="Z18" s="404"/>
    </row>
    <row r="19" spans="1:65" s="117" customFormat="1" ht="50.1" customHeight="1">
      <c r="A19" s="145">
        <v>3</v>
      </c>
      <c r="B19" s="766" t="s">
        <v>20</v>
      </c>
      <c r="C19" s="767"/>
      <c r="D19" s="146">
        <f>позн!U51</f>
        <v>0</v>
      </c>
      <c r="E19" s="147">
        <f>позн!W51</f>
        <v>0</v>
      </c>
      <c r="F19" s="148" t="e">
        <f>E19*100%/$D$19</f>
        <v>#DIV/0!</v>
      </c>
      <c r="G19" s="149">
        <f>позн!Y51</f>
        <v>0</v>
      </c>
      <c r="H19" s="148" t="e">
        <f>G19*100%/$D$19</f>
        <v>#DIV/0!</v>
      </c>
      <c r="I19" s="149">
        <f>позн!AA51</f>
        <v>27</v>
      </c>
      <c r="J19" s="150" t="e">
        <f>I19*100%/$D$19</f>
        <v>#DIV/0!</v>
      </c>
      <c r="K19" s="476">
        <f>SUM(E19,G19)</f>
        <v>0</v>
      </c>
      <c r="L19" s="634" t="e">
        <f>K19*100%/$D$19</f>
        <v>#DIV/0!</v>
      </c>
      <c r="M19" s="151">
        <f>K19-'справка Н.Г.'!K18</f>
        <v>-9</v>
      </c>
      <c r="N19" s="322" t="e">
        <f>M19*100%/$D$19</f>
        <v>#DIV/0!</v>
      </c>
      <c r="O19" s="780" t="s">
        <v>20</v>
      </c>
      <c r="P19" s="781"/>
      <c r="Q19" s="406">
        <f t="shared" ref="Q19:Z19" si="3">AVERAGE(E19:E20)</f>
        <v>0</v>
      </c>
      <c r="R19" s="407" t="e">
        <f t="shared" si="3"/>
        <v>#DIV/0!</v>
      </c>
      <c r="S19" s="406">
        <f t="shared" si="3"/>
        <v>0</v>
      </c>
      <c r="T19" s="407" t="e">
        <f t="shared" si="3"/>
        <v>#DIV/0!</v>
      </c>
      <c r="U19" s="406">
        <f t="shared" si="3"/>
        <v>27</v>
      </c>
      <c r="V19" s="407" t="e">
        <f t="shared" si="3"/>
        <v>#DIV/0!</v>
      </c>
      <c r="W19" s="406">
        <f t="shared" si="3"/>
        <v>0</v>
      </c>
      <c r="X19" s="407" t="e">
        <f t="shared" si="3"/>
        <v>#DIV/0!</v>
      </c>
      <c r="Y19" s="406">
        <f t="shared" si="3"/>
        <v>-8.5</v>
      </c>
      <c r="Z19" s="407" t="e">
        <f t="shared" si="3"/>
        <v>#DIV/0!</v>
      </c>
    </row>
    <row r="20" spans="1:65" s="117" customFormat="1" ht="50.1" customHeight="1" thickBot="1">
      <c r="A20" s="282">
        <v>4</v>
      </c>
      <c r="B20" s="788" t="s">
        <v>18</v>
      </c>
      <c r="C20" s="789"/>
      <c r="D20" s="283">
        <f>РЭМП!U54</f>
        <v>0</v>
      </c>
      <c r="E20" s="284">
        <f>РЭМП!W54</f>
        <v>0</v>
      </c>
      <c r="F20" s="285" t="e">
        <f>E20*100%/$D$20</f>
        <v>#DIV/0!</v>
      </c>
      <c r="G20" s="286">
        <f>РЭМП!Y54</f>
        <v>0</v>
      </c>
      <c r="H20" s="285" t="e">
        <f>G20*100%/$D$20</f>
        <v>#DIV/0!</v>
      </c>
      <c r="I20" s="286">
        <f>РЭМП!AA54</f>
        <v>27</v>
      </c>
      <c r="J20" s="285" t="e">
        <f>I20*100%/$D$20</f>
        <v>#DIV/0!</v>
      </c>
      <c r="K20" s="288">
        <f>SUM(E20,G20)</f>
        <v>0</v>
      </c>
      <c r="L20" s="287" t="e">
        <f>K20*100%/$D$20</f>
        <v>#DIV/0!</v>
      </c>
      <c r="M20" s="289">
        <f>K20-'справка Н.Г.'!K19</f>
        <v>-8</v>
      </c>
      <c r="N20" s="285" t="e">
        <f>M20*100%/$D$20</f>
        <v>#DIV/0!</v>
      </c>
      <c r="O20" s="459"/>
      <c r="P20" s="460"/>
      <c r="Q20" s="459"/>
      <c r="R20" s="405"/>
      <c r="S20" s="176"/>
      <c r="T20" s="264"/>
      <c r="U20" s="459"/>
      <c r="V20" s="405"/>
      <c r="W20" s="459"/>
      <c r="X20" s="405"/>
      <c r="Y20" s="459"/>
      <c r="Z20" s="405"/>
    </row>
    <row r="21" spans="1:65" s="117" customFormat="1" ht="50.1" customHeight="1">
      <c r="A21" s="366">
        <v>5</v>
      </c>
      <c r="B21" s="734" t="s">
        <v>25</v>
      </c>
      <c r="C21" s="735"/>
      <c r="D21" s="367">
        <f>игра!U52</f>
        <v>0</v>
      </c>
      <c r="E21" s="368">
        <f>игра!W52</f>
        <v>0</v>
      </c>
      <c r="F21" s="292" t="e">
        <f>E21*100%/$D$21</f>
        <v>#DIV/0!</v>
      </c>
      <c r="G21" s="293">
        <f>игра!Y52</f>
        <v>0</v>
      </c>
      <c r="H21" s="292" t="e">
        <f>G21*100%/$D$21</f>
        <v>#DIV/0!</v>
      </c>
      <c r="I21" s="293">
        <f>игра!AA52</f>
        <v>27</v>
      </c>
      <c r="J21" s="369" t="e">
        <f>I21*100%/$D$21</f>
        <v>#DIV/0!</v>
      </c>
      <c r="K21" s="317">
        <f t="shared" si="0"/>
        <v>0</v>
      </c>
      <c r="L21" s="295" t="e">
        <f>K21*100%/$D$21</f>
        <v>#DIV/0!</v>
      </c>
      <c r="M21" s="290">
        <f>K21-'справка Н.Г.'!K20</f>
        <v>-12</v>
      </c>
      <c r="N21" s="437" t="e">
        <f>M21*100%/$D$21</f>
        <v>#DIV/0!</v>
      </c>
      <c r="O21" s="762" t="s">
        <v>81</v>
      </c>
      <c r="P21" s="763"/>
      <c r="Q21" s="408">
        <f>AVERAGE(E21:E24)</f>
        <v>0</v>
      </c>
      <c r="R21" s="369" t="e">
        <f>AVERAGE(F21:F24)</f>
        <v>#DIV/0!</v>
      </c>
      <c r="S21" s="291">
        <f t="shared" ref="S21:Z21" si="4">AVERAGE(G21:G24)</f>
        <v>0</v>
      </c>
      <c r="T21" s="292" t="e">
        <f t="shared" si="4"/>
        <v>#DIV/0!</v>
      </c>
      <c r="U21" s="408">
        <f t="shared" si="4"/>
        <v>27.25</v>
      </c>
      <c r="V21" s="369" t="e">
        <f t="shared" si="4"/>
        <v>#DIV/0!</v>
      </c>
      <c r="W21" s="408">
        <f t="shared" si="4"/>
        <v>0</v>
      </c>
      <c r="X21" s="369" t="e">
        <f t="shared" si="4"/>
        <v>#DIV/0!</v>
      </c>
      <c r="Y21" s="408">
        <f t="shared" si="4"/>
        <v>-11.75</v>
      </c>
      <c r="Z21" s="369" t="e">
        <f t="shared" si="4"/>
        <v>#DIV/0!</v>
      </c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59"/>
      <c r="BA21" s="159"/>
      <c r="BB21" s="159"/>
      <c r="BC21" s="159"/>
      <c r="BD21" s="159"/>
      <c r="BE21" s="159"/>
      <c r="BF21" s="159"/>
      <c r="BG21" s="159"/>
      <c r="BH21" s="159"/>
      <c r="BI21" s="159"/>
      <c r="BJ21" s="159"/>
      <c r="BK21" s="159"/>
      <c r="BL21" s="159"/>
      <c r="BM21" s="159"/>
    </row>
    <row r="22" spans="1:65" s="117" customFormat="1" ht="50.1" customHeight="1">
      <c r="A22" s="370">
        <v>6</v>
      </c>
      <c r="B22" s="729" t="s">
        <v>69</v>
      </c>
      <c r="C22" s="730"/>
      <c r="D22" s="371">
        <f>'Труд,ОБЖ'!U52</f>
        <v>0</v>
      </c>
      <c r="E22" s="372">
        <f>'Труд,ОБЖ'!W52</f>
        <v>0</v>
      </c>
      <c r="F22" s="373" t="e">
        <f>E22*100%/$D$22</f>
        <v>#DIV/0!</v>
      </c>
      <c r="G22" s="374">
        <f>'Труд,ОБЖ'!Y52</f>
        <v>0</v>
      </c>
      <c r="H22" s="373" t="e">
        <f>G22*100%/$D$22</f>
        <v>#DIV/0!</v>
      </c>
      <c r="I22" s="374">
        <f>'Труд,ОБЖ'!AA52</f>
        <v>27</v>
      </c>
      <c r="J22" s="375" t="e">
        <f>I22*100%/$D$22</f>
        <v>#DIV/0!</v>
      </c>
      <c r="K22" s="376">
        <f t="shared" ref="K22" si="5">SUM(E22,G22)</f>
        <v>0</v>
      </c>
      <c r="L22" s="373" t="e">
        <f>K22*100%/$D$22</f>
        <v>#DIV/0!</v>
      </c>
      <c r="M22" s="377">
        <f>K22-'справка Н.Г.'!K21</f>
        <v>-20</v>
      </c>
      <c r="N22" s="438" t="e">
        <f>M22*100%/$D$22</f>
        <v>#DIV/0!</v>
      </c>
      <c r="O22" s="784"/>
      <c r="P22" s="785"/>
      <c r="Q22" s="317"/>
      <c r="R22" s="316"/>
      <c r="S22" s="294"/>
      <c r="T22" s="295"/>
      <c r="U22" s="317"/>
      <c r="V22" s="316"/>
      <c r="W22" s="317"/>
      <c r="X22" s="316"/>
      <c r="Y22" s="317"/>
      <c r="Z22" s="316"/>
    </row>
    <row r="23" spans="1:65" s="117" customFormat="1" ht="50.1" customHeight="1">
      <c r="A23" s="478">
        <v>7</v>
      </c>
      <c r="B23" s="746" t="s">
        <v>22</v>
      </c>
      <c r="C23" s="747"/>
      <c r="D23" s="479">
        <f>ПБ!U51</f>
        <v>0</v>
      </c>
      <c r="E23" s="480">
        <f>ПБ!W51</f>
        <v>0</v>
      </c>
      <c r="F23" s="481" t="e">
        <f>E23*100%/$D$23</f>
        <v>#DIV/0!</v>
      </c>
      <c r="G23" s="482">
        <f>ПБ!Y51</f>
        <v>0</v>
      </c>
      <c r="H23" s="481" t="e">
        <f>G23*100%/$D$23</f>
        <v>#DIV/0!</v>
      </c>
      <c r="I23" s="482">
        <f>ПБ!AA51</f>
        <v>28</v>
      </c>
      <c r="J23" s="481" t="e">
        <f>I23*100%/$D$23</f>
        <v>#DIV/0!</v>
      </c>
      <c r="K23" s="483">
        <f>SUM(E23,G23)</f>
        <v>0</v>
      </c>
      <c r="L23" s="481" t="e">
        <f>K23*100%/$D$23</f>
        <v>#DIV/0!</v>
      </c>
      <c r="M23" s="484">
        <f>K23-'справка Н.Г.'!K22</f>
        <v>-6</v>
      </c>
      <c r="N23" s="481" t="e">
        <f>M23*100%/$D$23</f>
        <v>#DIV/0!</v>
      </c>
      <c r="O23" s="461"/>
      <c r="P23" s="462"/>
      <c r="Q23" s="317"/>
      <c r="R23" s="316"/>
      <c r="S23" s="294"/>
      <c r="T23" s="295"/>
      <c r="U23" s="317"/>
      <c r="V23" s="316"/>
      <c r="W23" s="317"/>
      <c r="X23" s="316"/>
      <c r="Y23" s="317"/>
      <c r="Z23" s="316"/>
    </row>
    <row r="24" spans="1:65" s="117" customFormat="1" ht="50.1" customHeight="1" thickBot="1">
      <c r="A24" s="262">
        <v>8</v>
      </c>
      <c r="B24" s="738" t="s">
        <v>78</v>
      </c>
      <c r="C24" s="739"/>
      <c r="D24" s="146">
        <f>'Труд,ОБЖ'!U59</f>
        <v>0</v>
      </c>
      <c r="E24" s="147">
        <f>'Труд,ОБЖ'!W59</f>
        <v>0</v>
      </c>
      <c r="F24" s="148" t="e">
        <f>E24*100%/$D$24</f>
        <v>#DIV/0!</v>
      </c>
      <c r="G24" s="149">
        <f>'Труд,ОБЖ'!Y59</f>
        <v>0</v>
      </c>
      <c r="H24" s="148" t="e">
        <f>G24*100%/$D$24</f>
        <v>#DIV/0!</v>
      </c>
      <c r="I24" s="149">
        <f>'Труд,ОБЖ'!AA59</f>
        <v>27</v>
      </c>
      <c r="J24" s="150" t="e">
        <f>I24*100%/$D$24</f>
        <v>#DIV/0!</v>
      </c>
      <c r="K24" s="263">
        <f t="shared" ref="K24" si="6">SUM(E24,G24)</f>
        <v>0</v>
      </c>
      <c r="L24" s="148" t="e">
        <f>K24*100%/$D$24</f>
        <v>#DIV/0!</v>
      </c>
      <c r="M24" s="152">
        <f>K24-'справка Н.Г.'!K23</f>
        <v>-9</v>
      </c>
      <c r="N24" s="436" t="e">
        <f>M24*100%/$D$24</f>
        <v>#DIV/0!</v>
      </c>
      <c r="O24" s="296"/>
      <c r="P24" s="297"/>
      <c r="Q24" s="281"/>
      <c r="R24" s="318"/>
      <c r="S24" s="298"/>
      <c r="T24" s="299"/>
      <c r="U24" s="281"/>
      <c r="V24" s="318"/>
      <c r="W24" s="281"/>
      <c r="X24" s="318"/>
      <c r="Y24" s="281"/>
      <c r="Z24" s="318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59"/>
      <c r="AV24" s="159"/>
      <c r="AW24" s="159"/>
      <c r="AX24" s="159"/>
      <c r="AY24" s="159"/>
      <c r="AZ24" s="159"/>
      <c r="BA24" s="159"/>
      <c r="BB24" s="159"/>
      <c r="BC24" s="159"/>
      <c r="BD24" s="159"/>
      <c r="BE24" s="159"/>
      <c r="BF24" s="159"/>
      <c r="BG24" s="159"/>
      <c r="BH24" s="159"/>
      <c r="BI24" s="159"/>
      <c r="BJ24" s="159"/>
      <c r="BK24" s="159"/>
      <c r="BL24" s="159"/>
      <c r="BM24" s="159"/>
    </row>
    <row r="25" spans="1:65" s="117" customFormat="1" ht="50.1" customHeight="1">
      <c r="A25" s="301">
        <v>9</v>
      </c>
      <c r="B25" s="742" t="s">
        <v>63</v>
      </c>
      <c r="C25" s="743"/>
      <c r="D25" s="302">
        <f>ИЗО!U51</f>
        <v>0</v>
      </c>
      <c r="E25" s="303">
        <f>ИЗО!W51</f>
        <v>0</v>
      </c>
      <c r="F25" s="304" t="e">
        <f>E25*100%/$D$25</f>
        <v>#DIV/0!</v>
      </c>
      <c r="G25" s="305">
        <f>ИЗО!Y51</f>
        <v>0</v>
      </c>
      <c r="H25" s="304" t="e">
        <f>G25*100%/$D$25</f>
        <v>#DIV/0!</v>
      </c>
      <c r="I25" s="305">
        <f>ИЗО!AA51</f>
        <v>27</v>
      </c>
      <c r="J25" s="306" t="e">
        <f>I25*100%/$D$25</f>
        <v>#DIV/0!</v>
      </c>
      <c r="K25" s="305">
        <f t="shared" si="0"/>
        <v>0</v>
      </c>
      <c r="L25" s="304" t="e">
        <f>K25*100%/$D$25</f>
        <v>#DIV/0!</v>
      </c>
      <c r="M25" s="307">
        <f>K25-'справка Н.Г.'!K24</f>
        <v>-12</v>
      </c>
      <c r="N25" s="439" t="e">
        <f>M25*100%/$D$25</f>
        <v>#DIV/0!</v>
      </c>
      <c r="O25" s="770" t="s">
        <v>84</v>
      </c>
      <c r="P25" s="771"/>
      <c r="Q25" s="409">
        <f>AVERAGE(E25:E29)</f>
        <v>0</v>
      </c>
      <c r="R25" s="410" t="e">
        <f t="shared" ref="R25:Z25" si="7">AVERAGE(F25:F29)</f>
        <v>#DIV/0!</v>
      </c>
      <c r="S25" s="308">
        <f t="shared" si="7"/>
        <v>0</v>
      </c>
      <c r="T25" s="309" t="e">
        <f t="shared" si="7"/>
        <v>#DIV/0!</v>
      </c>
      <c r="U25" s="409">
        <f t="shared" si="7"/>
        <v>27.6</v>
      </c>
      <c r="V25" s="410" t="e">
        <f t="shared" si="7"/>
        <v>#DIV/0!</v>
      </c>
      <c r="W25" s="409">
        <f t="shared" si="7"/>
        <v>0</v>
      </c>
      <c r="X25" s="410" t="e">
        <f t="shared" si="7"/>
        <v>#DIV/0!</v>
      </c>
      <c r="Y25" s="409">
        <f t="shared" si="7"/>
        <v>-7.8</v>
      </c>
      <c r="Z25" s="410" t="e">
        <f t="shared" si="7"/>
        <v>#DIV/0!</v>
      </c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</row>
    <row r="26" spans="1:65" s="117" customFormat="1" ht="50.1" customHeight="1">
      <c r="A26" s="262">
        <v>10</v>
      </c>
      <c r="B26" s="740" t="s">
        <v>21</v>
      </c>
      <c r="C26" s="741"/>
      <c r="D26" s="153">
        <f>ИЗО!U58</f>
        <v>0</v>
      </c>
      <c r="E26" s="154">
        <f>ИЗО!W58</f>
        <v>0</v>
      </c>
      <c r="F26" s="155" t="e">
        <f>E26*100%/$D$26</f>
        <v>#DIV/0!</v>
      </c>
      <c r="G26" s="156">
        <f>ИЗО!Y58</f>
        <v>0</v>
      </c>
      <c r="H26" s="155" t="e">
        <f>G26*100%/$D$26</f>
        <v>#DIV/0!</v>
      </c>
      <c r="I26" s="156">
        <f>ИЗО!AA58</f>
        <v>28</v>
      </c>
      <c r="J26" s="157" t="e">
        <f>I26*100%/$D$26</f>
        <v>#DIV/0!</v>
      </c>
      <c r="K26" s="156">
        <f t="shared" ref="K26" si="8">SUM(E26,G26)</f>
        <v>0</v>
      </c>
      <c r="L26" s="155" t="e">
        <f>K26*100%/$D$26</f>
        <v>#DIV/0!</v>
      </c>
      <c r="M26" s="158">
        <f>K26-'справка Н.Г.'!K25</f>
        <v>-10</v>
      </c>
      <c r="N26" s="440" t="e">
        <f>M26*100%/$D$26</f>
        <v>#DIV/0!</v>
      </c>
      <c r="O26" s="310"/>
      <c r="P26" s="311"/>
      <c r="Q26" s="409"/>
      <c r="R26" s="410"/>
      <c r="S26" s="308"/>
      <c r="T26" s="309"/>
      <c r="U26" s="409"/>
      <c r="V26" s="410"/>
      <c r="W26" s="409"/>
      <c r="X26" s="410"/>
      <c r="Y26" s="409"/>
      <c r="Z26" s="410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</row>
    <row r="27" spans="1:65" s="117" customFormat="1" ht="50.1" customHeight="1">
      <c r="A27" s="506">
        <v>11</v>
      </c>
      <c r="B27" s="732" t="s">
        <v>67</v>
      </c>
      <c r="C27" s="733"/>
      <c r="D27" s="507">
        <f>ИЗО!AE58</f>
        <v>0</v>
      </c>
      <c r="E27" s="508">
        <f>ИЗО!AF58</f>
        <v>0</v>
      </c>
      <c r="F27" s="509" t="e">
        <f>E27*100%/$D$27</f>
        <v>#DIV/0!</v>
      </c>
      <c r="G27" s="510">
        <f>ИЗО!AH58</f>
        <v>0</v>
      </c>
      <c r="H27" s="509" t="e">
        <f>G27*100%/$D$27</f>
        <v>#DIV/0!</v>
      </c>
      <c r="I27" s="510">
        <f>ИЗО!AJ58</f>
        <v>28</v>
      </c>
      <c r="J27" s="511" t="e">
        <f>I27*100%/$D$27</f>
        <v>#DIV/0!</v>
      </c>
      <c r="K27" s="512">
        <f t="shared" si="0"/>
        <v>0</v>
      </c>
      <c r="L27" s="509" t="e">
        <f>K27*100%/$D$27</f>
        <v>#DIV/0!</v>
      </c>
      <c r="M27" s="513">
        <f>K27-'справка Н.Г.'!K26</f>
        <v>-7</v>
      </c>
      <c r="N27" s="514" t="e">
        <f>M27*100%/$D$27</f>
        <v>#DIV/0!</v>
      </c>
      <c r="O27" s="770"/>
      <c r="P27" s="771"/>
      <c r="Q27" s="358"/>
      <c r="R27" s="411"/>
      <c r="S27" s="312"/>
      <c r="T27" s="313"/>
      <c r="U27" s="358"/>
      <c r="V27" s="411"/>
      <c r="W27" s="358"/>
      <c r="X27" s="411"/>
      <c r="Y27" s="358"/>
      <c r="Z27" s="411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  <c r="BK27" s="159"/>
      <c r="BL27" s="159"/>
      <c r="BM27" s="159"/>
    </row>
    <row r="28" spans="1:65" s="117" customFormat="1" ht="50.1" customHeight="1" thickBot="1">
      <c r="A28" s="599">
        <v>12</v>
      </c>
      <c r="B28" s="744" t="s">
        <v>6</v>
      </c>
      <c r="C28" s="745"/>
      <c r="D28" s="600">
        <f>' констр '!U53</f>
        <v>0</v>
      </c>
      <c r="E28" s="601">
        <f>' констр '!W53</f>
        <v>0</v>
      </c>
      <c r="F28" s="602" t="e">
        <f>E28*100%/$D$28</f>
        <v>#DIV/0!</v>
      </c>
      <c r="G28" s="603">
        <f>' констр '!Y53</f>
        <v>0</v>
      </c>
      <c r="H28" s="602" t="e">
        <f>G28*100%/$D$28</f>
        <v>#DIV/0!</v>
      </c>
      <c r="I28" s="603">
        <f>' констр '!AA53</f>
        <v>27</v>
      </c>
      <c r="J28" s="602" t="e">
        <f>I28*100%/$D$28</f>
        <v>#DIV/0!</v>
      </c>
      <c r="K28" s="604">
        <f>SUM(E28,G28)</f>
        <v>0</v>
      </c>
      <c r="L28" s="602" t="e">
        <f>K28*100%/$D$28</f>
        <v>#DIV/0!</v>
      </c>
      <c r="M28" s="605">
        <f>K28-'справка Н.Г.'!K27</f>
        <v>-10</v>
      </c>
      <c r="N28" s="602" t="e">
        <f>M28*100%/$D$28</f>
        <v>#DIV/0!</v>
      </c>
      <c r="O28" s="589"/>
      <c r="P28" s="590"/>
      <c r="Q28" s="589"/>
      <c r="R28" s="411"/>
      <c r="S28" s="312"/>
      <c r="T28" s="313"/>
      <c r="U28" s="589"/>
      <c r="V28" s="411"/>
      <c r="W28" s="589"/>
      <c r="X28" s="411"/>
      <c r="Y28" s="589"/>
      <c r="Z28" s="411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</row>
    <row r="29" spans="1:65" s="117" customFormat="1" ht="50.1" customHeight="1" thickBot="1">
      <c r="A29" s="326">
        <v>13</v>
      </c>
      <c r="B29" s="768" t="s">
        <v>79</v>
      </c>
      <c r="C29" s="769"/>
      <c r="D29" s="327">
        <f>Музыка!U52</f>
        <v>0</v>
      </c>
      <c r="E29" s="328">
        <f>Музыка!W52</f>
        <v>0</v>
      </c>
      <c r="F29" s="329" t="e">
        <f>E29*100%/$D$29</f>
        <v>#DIV/0!</v>
      </c>
      <c r="G29" s="330">
        <f>Музыка!Y52</f>
        <v>0</v>
      </c>
      <c r="H29" s="329" t="e">
        <f>G29*100%/$D$29</f>
        <v>#DIV/0!</v>
      </c>
      <c r="I29" s="330">
        <f>Музыка!AA52</f>
        <v>28</v>
      </c>
      <c r="J29" s="331" t="e">
        <f>I29*100%/$D$29</f>
        <v>#DIV/0!</v>
      </c>
      <c r="K29" s="332">
        <f>SUM(E29,G29)</f>
        <v>0</v>
      </c>
      <c r="L29" s="329" t="e">
        <f>K29*100%/$D$29</f>
        <v>#DIV/0!</v>
      </c>
      <c r="M29" s="333">
        <f>K29-'справка Н.Г.'!K28</f>
        <v>0</v>
      </c>
      <c r="N29" s="441" t="e">
        <f>M29*100%/$D$29</f>
        <v>#DIV/0!</v>
      </c>
      <c r="O29" s="310"/>
      <c r="P29" s="311"/>
      <c r="Q29" s="358"/>
      <c r="R29" s="411"/>
      <c r="S29" s="312"/>
      <c r="T29" s="313"/>
      <c r="U29" s="358"/>
      <c r="V29" s="411"/>
      <c r="W29" s="358"/>
      <c r="X29" s="411"/>
      <c r="Y29" s="358"/>
      <c r="Z29" s="411"/>
    </row>
    <row r="30" spans="1:65" s="117" customFormat="1" ht="50.1" customHeight="1">
      <c r="A30" s="160">
        <v>14</v>
      </c>
      <c r="B30" s="736" t="s">
        <v>23</v>
      </c>
      <c r="C30" s="737"/>
      <c r="D30" s="161">
        <f>ФИЗО!U51</f>
        <v>0</v>
      </c>
      <c r="E30" s="162">
        <f>ФИЗО!W51</f>
        <v>0</v>
      </c>
      <c r="F30" s="163" t="e">
        <f>E30*100%/$D$30</f>
        <v>#DIV/0!</v>
      </c>
      <c r="G30" s="164">
        <f>ФИЗО!Y51</f>
        <v>0</v>
      </c>
      <c r="H30" s="163" t="e">
        <f>G30*100%/$D$30</f>
        <v>#DIV/0!</v>
      </c>
      <c r="I30" s="164">
        <f>ФИЗО!AA51</f>
        <v>28</v>
      </c>
      <c r="J30" s="165" t="e">
        <f>I30*100%/$D$30</f>
        <v>#DIV/0!</v>
      </c>
      <c r="K30" s="166">
        <f t="shared" si="0"/>
        <v>0</v>
      </c>
      <c r="L30" s="163" t="e">
        <f>K30*100%/$D$30</f>
        <v>#DIV/0!</v>
      </c>
      <c r="M30" s="167">
        <f>K30-'справка Н.Г.'!K29</f>
        <v>0</v>
      </c>
      <c r="N30" s="442" t="e">
        <f>M30*100%/$D$30</f>
        <v>#DIV/0!</v>
      </c>
      <c r="O30" s="755" t="s">
        <v>83</v>
      </c>
      <c r="P30" s="756"/>
      <c r="Q30" s="412">
        <f t="shared" ref="Q30:Z30" si="9">AVERAGE(E30:E31)</f>
        <v>0</v>
      </c>
      <c r="R30" s="413" t="e">
        <f t="shared" si="9"/>
        <v>#DIV/0!</v>
      </c>
      <c r="S30" s="315">
        <f t="shared" si="9"/>
        <v>0</v>
      </c>
      <c r="T30" s="314" t="e">
        <f t="shared" si="9"/>
        <v>#DIV/0!</v>
      </c>
      <c r="U30" s="412">
        <f t="shared" si="9"/>
        <v>28</v>
      </c>
      <c r="V30" s="413" t="e">
        <f t="shared" si="9"/>
        <v>#DIV/0!</v>
      </c>
      <c r="W30" s="412">
        <f t="shared" si="9"/>
        <v>0</v>
      </c>
      <c r="X30" s="413" t="e">
        <f t="shared" si="9"/>
        <v>#DIV/0!</v>
      </c>
      <c r="Y30" s="412">
        <f t="shared" si="9"/>
        <v>-8</v>
      </c>
      <c r="Z30" s="413" t="e">
        <f t="shared" si="9"/>
        <v>#DIV/0!</v>
      </c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  <c r="AS30" s="159"/>
      <c r="AT30" s="159"/>
      <c r="AU30" s="159"/>
      <c r="AV30" s="159"/>
      <c r="AW30" s="159"/>
      <c r="AX30" s="159"/>
      <c r="AY30" s="159"/>
      <c r="AZ30" s="159"/>
      <c r="BA30" s="159"/>
      <c r="BB30" s="159"/>
      <c r="BC30" s="159"/>
      <c r="BD30" s="159"/>
      <c r="BE30" s="159"/>
      <c r="BF30" s="159"/>
      <c r="BG30" s="159"/>
      <c r="BH30" s="159"/>
      <c r="BI30" s="159"/>
      <c r="BJ30" s="159"/>
      <c r="BK30" s="159"/>
      <c r="BL30" s="159"/>
      <c r="BM30" s="159"/>
    </row>
    <row r="31" spans="1:65" s="117" customFormat="1" ht="50.1" customHeight="1" thickBot="1">
      <c r="A31" s="319">
        <v>15</v>
      </c>
      <c r="B31" s="748" t="s">
        <v>158</v>
      </c>
      <c r="C31" s="749"/>
      <c r="D31" s="320">
        <f>Здоровье!U52</f>
        <v>0</v>
      </c>
      <c r="E31" s="321">
        <f>Здоровье!W52</f>
        <v>0</v>
      </c>
      <c r="F31" s="322" t="e">
        <f>E31*100%/$D$31</f>
        <v>#DIV/0!</v>
      </c>
      <c r="G31" s="323">
        <f>Здоровье!Y52</f>
        <v>0</v>
      </c>
      <c r="H31" s="322" t="e">
        <f>G31*100%/$D$31</f>
        <v>#DIV/0!</v>
      </c>
      <c r="I31" s="323">
        <f>Здоровье!AA52</f>
        <v>28</v>
      </c>
      <c r="J31" s="322" t="e">
        <f>I31*100%/$D$31</f>
        <v>#DIV/0!</v>
      </c>
      <c r="K31" s="324">
        <f>SUM(E31,G31)</f>
        <v>0</v>
      </c>
      <c r="L31" s="322" t="e">
        <f>K31*100%/$D$31</f>
        <v>#DIV/0!</v>
      </c>
      <c r="M31" s="325">
        <f>K31-'справка Н.Г.'!K30</f>
        <v>-16</v>
      </c>
      <c r="N31" s="322" t="e">
        <f>M31*100%/$D$31</f>
        <v>#DIV/0!</v>
      </c>
      <c r="O31" s="500"/>
      <c r="P31" s="501"/>
      <c r="Q31" s="502"/>
      <c r="R31" s="503"/>
      <c r="S31" s="504"/>
      <c r="T31" s="505"/>
      <c r="U31" s="502"/>
      <c r="V31" s="503"/>
      <c r="W31" s="502"/>
      <c r="X31" s="503"/>
      <c r="Y31" s="502"/>
      <c r="Z31" s="503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  <c r="BK31" s="159"/>
      <c r="BL31" s="159"/>
      <c r="BM31" s="159"/>
    </row>
    <row r="32" spans="1:65" s="117" customFormat="1" ht="69" customHeight="1" thickBot="1">
      <c r="A32" s="334"/>
      <c r="B32" s="731" t="s">
        <v>26</v>
      </c>
      <c r="C32" s="731"/>
      <c r="D32" s="335">
        <f t="shared" ref="D32:N32" si="10">AVERAGE(D17:D31)</f>
        <v>0</v>
      </c>
      <c r="E32" s="168">
        <f t="shared" si="10"/>
        <v>0</v>
      </c>
      <c r="F32" s="170" t="e">
        <f t="shared" si="10"/>
        <v>#DIV/0!</v>
      </c>
      <c r="G32" s="180">
        <f t="shared" si="10"/>
        <v>0</v>
      </c>
      <c r="H32" s="169" t="e">
        <f t="shared" si="10"/>
        <v>#DIV/0!</v>
      </c>
      <c r="I32" s="168">
        <f t="shared" si="10"/>
        <v>27.4</v>
      </c>
      <c r="J32" s="170" t="e">
        <f t="shared" si="10"/>
        <v>#DIV/0!</v>
      </c>
      <c r="K32" s="336">
        <f t="shared" si="10"/>
        <v>0</v>
      </c>
      <c r="L32" s="169" t="e">
        <f t="shared" si="10"/>
        <v>#DIV/0!</v>
      </c>
      <c r="M32" s="168">
        <f t="shared" si="10"/>
        <v>-9.1333333333333329</v>
      </c>
      <c r="N32" s="433" t="e">
        <f t="shared" si="10"/>
        <v>#DIV/0!</v>
      </c>
      <c r="O32" s="751" t="str">
        <f>B32</f>
        <v>средний показатель</v>
      </c>
      <c r="P32" s="752"/>
      <c r="Q32" s="606">
        <f>E32</f>
        <v>0</v>
      </c>
      <c r="R32" s="607" t="e">
        <f>F32</f>
        <v>#DIV/0!</v>
      </c>
      <c r="S32" s="608">
        <f t="shared" ref="S32:X32" si="11">G32</f>
        <v>0</v>
      </c>
      <c r="T32" s="607" t="e">
        <f t="shared" si="11"/>
        <v>#DIV/0!</v>
      </c>
      <c r="U32" s="608">
        <f t="shared" si="11"/>
        <v>27.4</v>
      </c>
      <c r="V32" s="609" t="e">
        <f t="shared" si="11"/>
        <v>#DIV/0!</v>
      </c>
      <c r="W32" s="606">
        <f t="shared" si="11"/>
        <v>0</v>
      </c>
      <c r="X32" s="609" t="e">
        <f t="shared" si="11"/>
        <v>#DIV/0!</v>
      </c>
      <c r="Y32" s="606">
        <f>M32</f>
        <v>-9.1333333333333329</v>
      </c>
      <c r="Z32" s="607" t="e">
        <f>N32</f>
        <v>#DIV/0!</v>
      </c>
    </row>
    <row r="33" spans="1:18">
      <c r="A33" s="171"/>
      <c r="B33" s="172"/>
      <c r="C33" s="172"/>
      <c r="D33" s="172"/>
      <c r="E33" s="172"/>
      <c r="F33" s="172"/>
    </row>
    <row r="34" spans="1:18" ht="31.5" customHeight="1">
      <c r="A34" s="174"/>
      <c r="G34" s="174"/>
    </row>
    <row r="35" spans="1:18">
      <c r="A35" s="174"/>
      <c r="B35" s="750" t="s">
        <v>230</v>
      </c>
      <c r="C35" s="750"/>
      <c r="D35" s="750"/>
      <c r="G35" s="174"/>
      <c r="O35" s="750" t="s">
        <v>231</v>
      </c>
      <c r="P35" s="750"/>
      <c r="Q35" s="750"/>
      <c r="R35" s="750"/>
    </row>
    <row r="36" spans="1:18">
      <c r="A36" s="174"/>
      <c r="B36" s="750"/>
      <c r="C36" s="750"/>
      <c r="D36" s="750"/>
      <c r="G36" s="174"/>
      <c r="O36" s="750"/>
      <c r="P36" s="750"/>
      <c r="Q36" s="750"/>
      <c r="R36" s="750"/>
    </row>
    <row r="37" spans="1:18" ht="32.25" customHeight="1">
      <c r="A37" s="174"/>
      <c r="B37" s="750"/>
      <c r="C37" s="750"/>
      <c r="D37" s="750"/>
      <c r="G37" s="174"/>
      <c r="O37" s="750"/>
      <c r="P37" s="750"/>
      <c r="Q37" s="750"/>
      <c r="R37" s="750"/>
    </row>
    <row r="38" spans="1:18" ht="32.25" customHeight="1">
      <c r="A38" s="174"/>
      <c r="G38" s="174"/>
      <c r="O38" s="750"/>
      <c r="P38" s="750"/>
      <c r="Q38" s="750"/>
      <c r="R38" s="750"/>
    </row>
    <row r="39" spans="1:18" ht="30" customHeight="1">
      <c r="A39" s="174"/>
      <c r="G39" s="174"/>
    </row>
    <row r="40" spans="1:18" ht="36.75" customHeight="1">
      <c r="A40" s="174"/>
      <c r="G40" s="174"/>
    </row>
    <row r="41" spans="1:18" ht="34.5" customHeight="1">
      <c r="A41" s="174"/>
      <c r="G41" s="174"/>
    </row>
    <row r="42" spans="1:18" ht="39.75" customHeight="1">
      <c r="A42" s="174"/>
      <c r="G42" s="174"/>
    </row>
    <row r="43" spans="1:18" ht="33" customHeight="1">
      <c r="A43" s="174"/>
      <c r="G43" s="174"/>
    </row>
    <row r="44" spans="1:18" ht="42.75" customHeight="1">
      <c r="A44" s="174"/>
      <c r="G44" s="174"/>
    </row>
    <row r="47" spans="1:18" ht="31.5" customHeight="1"/>
    <row r="49" ht="48" customHeight="1"/>
    <row r="50" ht="39.75" customHeight="1"/>
    <row r="51" ht="41.25" customHeight="1"/>
    <row r="52" ht="56.25" customHeight="1"/>
    <row r="53" ht="53.25" customHeight="1"/>
  </sheetData>
  <protectedRanges>
    <protectedRange sqref="D4:H4" name="Диапазон1_1"/>
  </protectedRanges>
  <mergeCells count="50">
    <mergeCell ref="B17:C17"/>
    <mergeCell ref="G15:H15"/>
    <mergeCell ref="M15:N15"/>
    <mergeCell ref="I15:J15"/>
    <mergeCell ref="K15:L15"/>
    <mergeCell ref="D15:D16"/>
    <mergeCell ref="E15:F15"/>
    <mergeCell ref="D4:O4"/>
    <mergeCell ref="B1:X1"/>
    <mergeCell ref="B2:X2"/>
    <mergeCell ref="B11:X11"/>
    <mergeCell ref="O25:P25"/>
    <mergeCell ref="O17:P17"/>
    <mergeCell ref="O19:P19"/>
    <mergeCell ref="O18:P18"/>
    <mergeCell ref="O22:P22"/>
    <mergeCell ref="E5:F5"/>
    <mergeCell ref="B7:C7"/>
    <mergeCell ref="B20:C20"/>
    <mergeCell ref="D8:H8"/>
    <mergeCell ref="D7:E7"/>
    <mergeCell ref="D9:O9"/>
    <mergeCell ref="D6:O6"/>
    <mergeCell ref="B35:D37"/>
    <mergeCell ref="O35:R38"/>
    <mergeCell ref="O32:P32"/>
    <mergeCell ref="Y15:Z15"/>
    <mergeCell ref="O30:P30"/>
    <mergeCell ref="S15:T15"/>
    <mergeCell ref="U15:V15"/>
    <mergeCell ref="Q15:R15"/>
    <mergeCell ref="O15:P16"/>
    <mergeCell ref="W15:X15"/>
    <mergeCell ref="O21:P21"/>
    <mergeCell ref="B18:C18"/>
    <mergeCell ref="B19:C19"/>
    <mergeCell ref="B29:C29"/>
    <mergeCell ref="O27:P27"/>
    <mergeCell ref="B15:C16"/>
    <mergeCell ref="B22:C22"/>
    <mergeCell ref="B32:C32"/>
    <mergeCell ref="B27:C27"/>
    <mergeCell ref="B21:C21"/>
    <mergeCell ref="B30:C30"/>
    <mergeCell ref="B24:C24"/>
    <mergeCell ref="B26:C26"/>
    <mergeCell ref="B25:C25"/>
    <mergeCell ref="B28:C28"/>
    <mergeCell ref="B23:C23"/>
    <mergeCell ref="B31:C31"/>
  </mergeCells>
  <phoneticPr fontId="4" type="noConversion"/>
  <pageMargins left="0.74803149606299213" right="0.74803149606299213" top="0.59055118110236227" bottom="0.39370078740157483" header="0.11811023622047245" footer="0.11811023622047245"/>
  <pageSetup paperSize="9" scale="24" fitToHeight="30" orientation="landscape" horizontalDpi="4294967293" r:id="rId1"/>
  <headerFooter alignWithMargins="0"/>
  <rowBreaks count="1" manualBreakCount="1">
    <brk id="34" max="26" man="1"/>
  </rowBreaks>
  <colBreaks count="1" manualBreakCount="1">
    <brk id="37" max="3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52"/>
  <sheetViews>
    <sheetView view="pageBreakPreview" topLeftCell="A19" zoomScale="50" zoomScaleSheetLayoutView="50" workbookViewId="0">
      <selection activeCell="I28" sqref="I28"/>
    </sheetView>
  </sheetViews>
  <sheetFormatPr defaultRowHeight="12.75"/>
  <cols>
    <col min="1" max="1" width="7" style="6" customWidth="1"/>
    <col min="2" max="2" width="25.140625" customWidth="1"/>
    <col min="3" max="3" width="20.28515625" customWidth="1"/>
    <col min="4" max="4" width="17.28515625" customWidth="1"/>
    <col min="5" max="6" width="17.7109375" customWidth="1"/>
    <col min="7" max="7" width="17.7109375" style="5" customWidth="1"/>
    <col min="8" max="12" width="17.7109375" customWidth="1"/>
    <col min="13" max="13" width="22" customWidth="1"/>
    <col min="14" max="14" width="20.140625" customWidth="1"/>
    <col min="15" max="22" width="17.7109375" customWidth="1"/>
    <col min="23" max="23" width="26.85546875" customWidth="1"/>
    <col min="24" max="24" width="14.42578125" customWidth="1"/>
    <col min="25" max="25" width="13.28515625" customWidth="1"/>
    <col min="26" max="30" width="11.5703125" bestFit="1" customWidth="1"/>
    <col min="31" max="31" width="13.7109375" customWidth="1"/>
  </cols>
  <sheetData>
    <row r="1" spans="1:33" s="15" customFormat="1" ht="30" customHeight="1">
      <c r="A1" s="14"/>
      <c r="B1" s="874" t="s">
        <v>2</v>
      </c>
      <c r="C1" s="874"/>
      <c r="D1" s="874"/>
      <c r="E1" s="874"/>
      <c r="F1" s="874"/>
      <c r="G1" s="874"/>
      <c r="H1" s="874"/>
      <c r="I1" s="874"/>
      <c r="J1" s="874"/>
      <c r="K1" s="874"/>
      <c r="L1" s="874"/>
      <c r="M1" s="874"/>
      <c r="N1" s="874"/>
      <c r="O1" s="874"/>
      <c r="P1" s="874"/>
      <c r="Q1" s="874"/>
      <c r="R1" s="874"/>
      <c r="S1" s="874"/>
      <c r="T1" s="874"/>
      <c r="U1" s="648"/>
      <c r="V1" s="648"/>
      <c r="W1" s="648"/>
      <c r="X1" s="648"/>
      <c r="Y1" s="648"/>
      <c r="Z1" s="648"/>
      <c r="AA1" s="648"/>
      <c r="AB1" s="648"/>
      <c r="AC1" s="648"/>
      <c r="AD1" s="648"/>
      <c r="AE1" s="648"/>
      <c r="AF1" s="648"/>
      <c r="AG1" s="648"/>
    </row>
    <row r="2" spans="1:33" s="15" customFormat="1" ht="39" customHeight="1">
      <c r="A2" s="14"/>
      <c r="B2" s="801" t="s">
        <v>225</v>
      </c>
      <c r="C2" s="801"/>
      <c r="D2" s="801"/>
      <c r="E2" s="801"/>
      <c r="F2" s="801"/>
      <c r="G2" s="801"/>
      <c r="H2" s="801"/>
      <c r="I2" s="801"/>
      <c r="J2" s="801"/>
      <c r="K2" s="801"/>
      <c r="L2" s="801"/>
      <c r="M2" s="801"/>
      <c r="N2" s="801"/>
      <c r="O2" s="801"/>
      <c r="P2" s="801"/>
      <c r="Q2" s="801"/>
      <c r="R2" s="801"/>
      <c r="S2" s="801"/>
      <c r="T2" s="801"/>
      <c r="U2" s="645"/>
      <c r="V2" s="645"/>
      <c r="W2" s="645"/>
      <c r="X2" s="645"/>
      <c r="Y2" s="645"/>
      <c r="Z2" s="645"/>
      <c r="AA2" s="645"/>
      <c r="AB2" s="645"/>
      <c r="AC2" s="645"/>
      <c r="AD2" s="645"/>
      <c r="AE2" s="645"/>
      <c r="AF2" s="645"/>
      <c r="AG2" s="645"/>
    </row>
    <row r="3" spans="1:33" s="62" customFormat="1" ht="21.75" customHeight="1">
      <c r="A3" s="61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</row>
    <row r="4" spans="1:33" s="38" customFormat="1" ht="24" customHeight="1">
      <c r="A4" s="35"/>
      <c r="B4" s="36" t="s">
        <v>27</v>
      </c>
      <c r="C4" s="37"/>
      <c r="D4" s="875" t="s">
        <v>174</v>
      </c>
      <c r="E4" s="876"/>
      <c r="F4" s="876"/>
      <c r="G4" s="876"/>
      <c r="H4" s="876"/>
      <c r="I4" s="876"/>
      <c r="J4" s="876"/>
      <c r="K4" s="876"/>
      <c r="L4" s="876"/>
      <c r="M4" s="877"/>
    </row>
    <row r="5" spans="1:33" s="38" customFormat="1" ht="24" customHeight="1">
      <c r="A5" s="35"/>
      <c r="B5" s="39" t="s">
        <v>16</v>
      </c>
      <c r="C5" s="40" t="s">
        <v>188</v>
      </c>
      <c r="D5" s="41"/>
      <c r="E5" s="878"/>
      <c r="F5" s="878"/>
      <c r="G5" s="42"/>
    </row>
    <row r="6" spans="1:33" s="38" customFormat="1" ht="24" customHeight="1">
      <c r="A6" s="35"/>
      <c r="B6" s="36" t="s">
        <v>13</v>
      </c>
      <c r="C6" s="43"/>
      <c r="D6" s="875" t="s">
        <v>226</v>
      </c>
      <c r="E6" s="876"/>
      <c r="F6" s="876"/>
      <c r="G6" s="876"/>
      <c r="H6" s="876"/>
      <c r="I6" s="876"/>
      <c r="J6" s="876"/>
      <c r="K6" s="876"/>
      <c r="L6" s="876"/>
      <c r="M6" s="877"/>
    </row>
    <row r="7" spans="1:33" s="38" customFormat="1" ht="24" customHeight="1">
      <c r="A7" s="35"/>
      <c r="B7" s="871" t="s">
        <v>14</v>
      </c>
      <c r="C7" s="871"/>
      <c r="D7" s="872">
        <f>D31</f>
        <v>0</v>
      </c>
      <c r="E7" s="873"/>
      <c r="F7" s="44"/>
      <c r="G7" s="42"/>
    </row>
    <row r="8" spans="1:33" s="38" customFormat="1" ht="24" customHeight="1">
      <c r="A8" s="35"/>
      <c r="B8" s="45" t="s">
        <v>64</v>
      </c>
      <c r="C8" s="46"/>
      <c r="D8" s="852" t="s">
        <v>34</v>
      </c>
      <c r="E8" s="853"/>
      <c r="F8" s="853"/>
      <c r="G8" s="853"/>
      <c r="H8" s="854"/>
    </row>
    <row r="9" spans="1:33" s="38" customFormat="1" ht="24" customHeight="1">
      <c r="A9" s="35"/>
      <c r="B9" s="45" t="s">
        <v>32</v>
      </c>
      <c r="C9" s="46"/>
      <c r="D9" s="855"/>
      <c r="E9" s="856"/>
      <c r="F9" s="856"/>
      <c r="G9" s="856"/>
      <c r="H9" s="856"/>
      <c r="I9" s="856"/>
      <c r="J9" s="856"/>
      <c r="K9" s="856"/>
      <c r="L9" s="856"/>
      <c r="M9" s="857"/>
    </row>
    <row r="10" spans="1:33" s="38" customFormat="1" ht="25.5" customHeight="1">
      <c r="A10" s="35"/>
      <c r="B10" s="45"/>
      <c r="C10" s="46"/>
      <c r="D10" s="46"/>
      <c r="E10" s="46"/>
      <c r="F10" s="46"/>
      <c r="G10" s="46"/>
      <c r="H10" s="46"/>
    </row>
    <row r="11" spans="1:33" s="38" customFormat="1" ht="33" customHeight="1">
      <c r="A11" s="35"/>
      <c r="B11" s="858" t="s">
        <v>227</v>
      </c>
      <c r="C11" s="858"/>
      <c r="D11" s="858"/>
      <c r="E11" s="858"/>
      <c r="F11" s="858"/>
      <c r="G11" s="858"/>
      <c r="H11" s="858"/>
      <c r="I11" s="858"/>
      <c r="J11" s="858"/>
      <c r="K11" s="858"/>
      <c r="L11" s="858"/>
      <c r="M11" s="858"/>
      <c r="N11" s="858"/>
      <c r="O11" s="858"/>
      <c r="P11" s="858"/>
      <c r="Q11" s="858"/>
      <c r="R11" s="858"/>
      <c r="S11" s="858"/>
      <c r="T11" s="649"/>
      <c r="U11" s="649"/>
      <c r="V11" s="649"/>
      <c r="W11" s="649"/>
      <c r="X11" s="649"/>
      <c r="Y11" s="649"/>
      <c r="Z11" s="649"/>
      <c r="AA11" s="649"/>
      <c r="AB11" s="649"/>
      <c r="AC11" s="649"/>
      <c r="AD11" s="649"/>
      <c r="AE11" s="649"/>
      <c r="AF11" s="649"/>
      <c r="AG11" s="649"/>
    </row>
    <row r="12" spans="1:33" s="38" customFormat="1" ht="19.5" customHeight="1">
      <c r="A12" s="35"/>
      <c r="B12" s="649"/>
      <c r="C12" s="649"/>
      <c r="D12" s="649"/>
      <c r="E12" s="649"/>
      <c r="F12" s="649"/>
      <c r="G12" s="649"/>
      <c r="H12" s="649"/>
      <c r="I12" s="649"/>
      <c r="J12" s="649"/>
      <c r="K12" s="649"/>
      <c r="L12" s="649"/>
      <c r="M12" s="649"/>
      <c r="N12" s="649"/>
      <c r="O12" s="649"/>
      <c r="P12" s="649"/>
      <c r="Q12" s="649"/>
      <c r="R12" s="649"/>
      <c r="S12" s="649"/>
    </row>
    <row r="13" spans="1:33" s="38" customFormat="1" ht="33" customHeight="1" thickBot="1">
      <c r="A13" s="48"/>
      <c r="B13" s="49"/>
      <c r="C13" s="49"/>
      <c r="D13" s="49"/>
      <c r="E13" s="49"/>
      <c r="F13" s="49"/>
      <c r="G13" s="50"/>
    </row>
    <row r="14" spans="1:33" s="38" customFormat="1" ht="66" customHeight="1" thickBot="1">
      <c r="A14" s="51"/>
      <c r="B14" s="859" t="s">
        <v>11</v>
      </c>
      <c r="C14" s="860"/>
      <c r="D14" s="863" t="s">
        <v>29</v>
      </c>
      <c r="E14" s="865" t="s">
        <v>3</v>
      </c>
      <c r="F14" s="866"/>
      <c r="G14" s="863" t="s">
        <v>4</v>
      </c>
      <c r="H14" s="863"/>
      <c r="I14" s="865" t="s">
        <v>5</v>
      </c>
      <c r="J14" s="866"/>
      <c r="K14" s="863" t="s">
        <v>30</v>
      </c>
      <c r="L14" s="863"/>
      <c r="M14" s="867" t="s">
        <v>28</v>
      </c>
      <c r="N14" s="860"/>
      <c r="O14" s="824" t="s">
        <v>3</v>
      </c>
      <c r="P14" s="825"/>
      <c r="Q14" s="870" t="s">
        <v>4</v>
      </c>
      <c r="R14" s="825"/>
      <c r="S14" s="870" t="s">
        <v>5</v>
      </c>
      <c r="T14" s="825"/>
      <c r="U14" s="824" t="s">
        <v>30</v>
      </c>
      <c r="V14" s="825"/>
    </row>
    <row r="15" spans="1:33" s="38" customFormat="1" ht="36.75" customHeight="1" thickBot="1">
      <c r="A15" s="65"/>
      <c r="B15" s="861"/>
      <c r="C15" s="862"/>
      <c r="D15" s="864"/>
      <c r="E15" s="54" t="s">
        <v>31</v>
      </c>
      <c r="F15" s="55" t="s">
        <v>10</v>
      </c>
      <c r="G15" s="52" t="s">
        <v>31</v>
      </c>
      <c r="H15" s="53" t="s">
        <v>10</v>
      </c>
      <c r="I15" s="54" t="s">
        <v>31</v>
      </c>
      <c r="J15" s="55" t="s">
        <v>10</v>
      </c>
      <c r="K15" s="52" t="s">
        <v>31</v>
      </c>
      <c r="L15" s="56" t="s">
        <v>10</v>
      </c>
      <c r="M15" s="868"/>
      <c r="N15" s="869"/>
      <c r="O15" s="184" t="s">
        <v>31</v>
      </c>
      <c r="P15" s="185" t="s">
        <v>10</v>
      </c>
      <c r="Q15" s="186" t="s">
        <v>31</v>
      </c>
      <c r="R15" s="185" t="s">
        <v>10</v>
      </c>
      <c r="S15" s="186" t="s">
        <v>31</v>
      </c>
      <c r="T15" s="185" t="s">
        <v>10</v>
      </c>
      <c r="U15" s="184" t="s">
        <v>31</v>
      </c>
      <c r="V15" s="449" t="s">
        <v>10</v>
      </c>
    </row>
    <row r="16" spans="1:33" s="38" customFormat="1" ht="36.75" customHeight="1">
      <c r="A16" s="347">
        <v>1</v>
      </c>
      <c r="B16" s="826" t="s">
        <v>24</v>
      </c>
      <c r="C16" s="827"/>
      <c r="D16" s="348">
        <f>'реч. разв.'!K54</f>
        <v>0</v>
      </c>
      <c r="E16" s="349">
        <f>'реч. разв.'!M54</f>
        <v>0</v>
      </c>
      <c r="F16" s="419" t="e">
        <f>E16*100%/$D$16</f>
        <v>#DIV/0!</v>
      </c>
      <c r="G16" s="351">
        <f>'реч. разв.'!O54</f>
        <v>0</v>
      </c>
      <c r="H16" s="419" t="e">
        <f>G16*100%/$D$16</f>
        <v>#DIV/0!</v>
      </c>
      <c r="I16" s="349">
        <f>'реч. разв.'!Q54</f>
        <v>30</v>
      </c>
      <c r="J16" s="419" t="e">
        <f>I16*100%/$D$16</f>
        <v>#DIV/0!</v>
      </c>
      <c r="K16" s="352">
        <f t="shared" ref="K16:K29" si="0">SUM(E16,G16)</f>
        <v>0</v>
      </c>
      <c r="L16" s="350" t="e">
        <f>K16*100%/$D$16</f>
        <v>#DIV/0!</v>
      </c>
      <c r="M16" s="828" t="s">
        <v>80</v>
      </c>
      <c r="N16" s="829"/>
      <c r="O16" s="378">
        <f>AVERAGE(E16:E17)</f>
        <v>0</v>
      </c>
      <c r="P16" s="379" t="e">
        <f>AVERAGE(F16:F17)</f>
        <v>#DIV/0!</v>
      </c>
      <c r="Q16" s="194">
        <f t="shared" ref="Q16:T16" si="1">AVERAGE(G16:G17)</f>
        <v>0</v>
      </c>
      <c r="R16" s="195" t="e">
        <f t="shared" si="1"/>
        <v>#DIV/0!</v>
      </c>
      <c r="S16" s="378">
        <f t="shared" si="1"/>
        <v>30</v>
      </c>
      <c r="T16" s="379" t="e">
        <f t="shared" si="1"/>
        <v>#DIV/0!</v>
      </c>
      <c r="U16" s="197">
        <f t="shared" ref="U16:V16" si="2">K16</f>
        <v>0</v>
      </c>
      <c r="V16" s="196" t="e">
        <f t="shared" si="2"/>
        <v>#DIV/0!</v>
      </c>
    </row>
    <row r="17" spans="1:61" s="38" customFormat="1" ht="36.75" customHeight="1" thickBot="1">
      <c r="A17" s="342">
        <v>2</v>
      </c>
      <c r="B17" s="832" t="s">
        <v>68</v>
      </c>
      <c r="C17" s="833"/>
      <c r="D17" s="343">
        <f>'реч. разв.'!K61</f>
        <v>0</v>
      </c>
      <c r="E17" s="189">
        <f>'реч. разв.'!M61</f>
        <v>0</v>
      </c>
      <c r="F17" s="420" t="e">
        <f>E17*100%/$D$17</f>
        <v>#DIV/0!</v>
      </c>
      <c r="G17" s="345">
        <f>'реч. разв.'!O61</f>
        <v>0</v>
      </c>
      <c r="H17" s="420" t="e">
        <f>G17*100%/$D$17</f>
        <v>#DIV/0!</v>
      </c>
      <c r="I17" s="189">
        <f>'реч. разв.'!Q61</f>
        <v>30</v>
      </c>
      <c r="J17" s="420" t="e">
        <f>I17*100%/$D$17</f>
        <v>#DIV/0!</v>
      </c>
      <c r="K17" s="346">
        <f t="shared" si="0"/>
        <v>0</v>
      </c>
      <c r="L17" s="344" t="e">
        <f>K17*100%/$D$17</f>
        <v>#DIV/0!</v>
      </c>
      <c r="M17" s="834"/>
      <c r="N17" s="835"/>
      <c r="O17" s="380"/>
      <c r="P17" s="381"/>
      <c r="Q17" s="198"/>
      <c r="R17" s="199"/>
      <c r="S17" s="380"/>
      <c r="T17" s="381"/>
      <c r="U17" s="201"/>
      <c r="V17" s="200"/>
    </row>
    <row r="18" spans="1:61" s="38" customFormat="1" ht="40.5" customHeight="1">
      <c r="A18" s="202">
        <v>3</v>
      </c>
      <c r="B18" s="836" t="s">
        <v>20</v>
      </c>
      <c r="C18" s="837"/>
      <c r="D18" s="203">
        <f>позн!K51</f>
        <v>0</v>
      </c>
      <c r="E18" s="204">
        <f>позн!M51</f>
        <v>0</v>
      </c>
      <c r="F18" s="421" t="e">
        <f>E18*100%/$D$18</f>
        <v>#DIV/0!</v>
      </c>
      <c r="G18" s="206">
        <f>позн!O51</f>
        <v>0</v>
      </c>
      <c r="H18" s="421" t="e">
        <f>G18*100%/$D$18</f>
        <v>#DIV/0!</v>
      </c>
      <c r="I18" s="204">
        <f>позн!Q51</f>
        <v>30</v>
      </c>
      <c r="J18" s="421" t="e">
        <f>I18*100%/$D$18</f>
        <v>#DIV/0!</v>
      </c>
      <c r="K18" s="206">
        <f t="shared" si="0"/>
        <v>0</v>
      </c>
      <c r="L18" s="205" t="e">
        <f>K18*100%/$D$18</f>
        <v>#DIV/0!</v>
      </c>
      <c r="M18" s="838"/>
      <c r="N18" s="839"/>
      <c r="O18" s="382"/>
      <c r="P18" s="383"/>
      <c r="Q18" s="207"/>
      <c r="R18" s="208"/>
      <c r="S18" s="382"/>
      <c r="T18" s="383"/>
      <c r="U18" s="209"/>
      <c r="V18" s="210"/>
    </row>
    <row r="19" spans="1:61" s="38" customFormat="1" ht="40.5" customHeight="1" thickBot="1">
      <c r="A19" s="467">
        <v>4</v>
      </c>
      <c r="B19" s="840" t="s">
        <v>18</v>
      </c>
      <c r="C19" s="841"/>
      <c r="D19" s="226">
        <f>РЭМП!K54</f>
        <v>0</v>
      </c>
      <c r="E19" s="227">
        <f>РЭМП!M54</f>
        <v>0</v>
      </c>
      <c r="F19" s="422" t="e">
        <f>E19*100%/$D$19</f>
        <v>#DIV/0!</v>
      </c>
      <c r="G19" s="228">
        <f>РЭМП!O54</f>
        <v>0</v>
      </c>
      <c r="H19" s="422" t="e">
        <f>G19*100%/$D$19</f>
        <v>#DIV/0!</v>
      </c>
      <c r="I19" s="227">
        <f>РЭМП!Q54</f>
        <v>30</v>
      </c>
      <c r="J19" s="422" t="e">
        <f>I19*100%/$D$19</f>
        <v>#DIV/0!</v>
      </c>
      <c r="K19" s="228">
        <f t="shared" si="0"/>
        <v>0</v>
      </c>
      <c r="L19" s="422" t="e">
        <f>K19*100%/$D$19</f>
        <v>#DIV/0!</v>
      </c>
      <c r="M19" s="838" t="s">
        <v>20</v>
      </c>
      <c r="N19" s="839"/>
      <c r="O19" s="384">
        <f>AVERAGE(E18:E19)</f>
        <v>0</v>
      </c>
      <c r="P19" s="385" t="e">
        <f>AVERAGE(F18:F19)</f>
        <v>#DIV/0!</v>
      </c>
      <c r="Q19" s="384">
        <f>AVERAGE(G18:G19)</f>
        <v>0</v>
      </c>
      <c r="R19" s="385" t="e">
        <f t="shared" ref="R19:T19" si="3">AVERAGE(H18:H19)</f>
        <v>#DIV/0!</v>
      </c>
      <c r="S19" s="384">
        <f t="shared" si="3"/>
        <v>30</v>
      </c>
      <c r="T19" s="385" t="e">
        <f t="shared" si="3"/>
        <v>#DIV/0!</v>
      </c>
      <c r="U19" s="209">
        <f>AVERAGE(K18:K19)</f>
        <v>0</v>
      </c>
      <c r="V19" s="210" t="e">
        <f>AVERAGE(L18:L19)</f>
        <v>#DIV/0!</v>
      </c>
    </row>
    <row r="20" spans="1:61" s="38" customFormat="1" ht="53.25" customHeight="1">
      <c r="A20" s="68">
        <v>5</v>
      </c>
      <c r="B20" s="842" t="s">
        <v>25</v>
      </c>
      <c r="C20" s="843"/>
      <c r="D20" s="69">
        <f>игра!K52</f>
        <v>0</v>
      </c>
      <c r="E20" s="67">
        <f>игра!M52</f>
        <v>0</v>
      </c>
      <c r="F20" s="423" t="e">
        <f>E20*100%/$D$20</f>
        <v>#DIV/0!</v>
      </c>
      <c r="G20" s="70">
        <f>игра!O52</f>
        <v>0</v>
      </c>
      <c r="H20" s="423" t="e">
        <f>G20*100%/$D$20</f>
        <v>#DIV/0!</v>
      </c>
      <c r="I20" s="67">
        <f>игра!Q52</f>
        <v>30</v>
      </c>
      <c r="J20" s="423" t="e">
        <f>I20*100%/$D$20</f>
        <v>#DIV/0!</v>
      </c>
      <c r="K20" s="70">
        <f t="shared" si="0"/>
        <v>0</v>
      </c>
      <c r="L20" s="114" t="e">
        <f>K20*100%/$D$20</f>
        <v>#DIV/0!</v>
      </c>
      <c r="M20" s="844" t="s">
        <v>81</v>
      </c>
      <c r="N20" s="845"/>
      <c r="O20" s="386">
        <f t="shared" ref="O20:V20" si="4">AVERAGE(E20:E23)</f>
        <v>0</v>
      </c>
      <c r="P20" s="387" t="e">
        <f t="shared" si="4"/>
        <v>#DIV/0!</v>
      </c>
      <c r="Q20" s="190">
        <f t="shared" si="4"/>
        <v>0</v>
      </c>
      <c r="R20" s="112" t="e">
        <f t="shared" si="4"/>
        <v>#DIV/0!</v>
      </c>
      <c r="S20" s="386">
        <f t="shared" si="4"/>
        <v>30</v>
      </c>
      <c r="T20" s="387" t="e">
        <f t="shared" si="4"/>
        <v>#DIV/0!</v>
      </c>
      <c r="U20" s="74">
        <f t="shared" si="4"/>
        <v>0</v>
      </c>
      <c r="V20" s="191" t="e">
        <f t="shared" si="4"/>
        <v>#DIV/0!</v>
      </c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</row>
    <row r="21" spans="1:61" s="38" customFormat="1" ht="38.85" customHeight="1">
      <c r="A21" s="250">
        <v>6</v>
      </c>
      <c r="B21" s="846" t="s">
        <v>69</v>
      </c>
      <c r="C21" s="847"/>
      <c r="D21" s="251">
        <f>'Труд,ОБЖ'!K52</f>
        <v>0</v>
      </c>
      <c r="E21" s="252">
        <f>'Труд,ОБЖ'!M52</f>
        <v>0</v>
      </c>
      <c r="F21" s="424" t="e">
        <f>E21*100%/$D$21</f>
        <v>#DIV/0!</v>
      </c>
      <c r="G21" s="254">
        <f>'Труд,ОБЖ'!O52</f>
        <v>0</v>
      </c>
      <c r="H21" s="424" t="e">
        <f>G21*100%/$D$21</f>
        <v>#DIV/0!</v>
      </c>
      <c r="I21" s="252">
        <f>'Труд,ОБЖ'!Q52</f>
        <v>30</v>
      </c>
      <c r="J21" s="424" t="e">
        <f>I21*100%/$D$21</f>
        <v>#DIV/0!</v>
      </c>
      <c r="K21" s="254">
        <f t="shared" si="0"/>
        <v>0</v>
      </c>
      <c r="L21" s="253" t="e">
        <f>K21*100%/$D$21</f>
        <v>#DIV/0!</v>
      </c>
      <c r="M21" s="848"/>
      <c r="N21" s="849"/>
      <c r="O21" s="388"/>
      <c r="P21" s="389"/>
      <c r="Q21" s="212"/>
      <c r="R21" s="213"/>
      <c r="S21" s="388"/>
      <c r="T21" s="389"/>
      <c r="U21" s="229"/>
      <c r="V21" s="211"/>
    </row>
    <row r="22" spans="1:61" s="38" customFormat="1" ht="38.85" customHeight="1">
      <c r="A22" s="225">
        <v>7</v>
      </c>
      <c r="B22" s="850" t="s">
        <v>22</v>
      </c>
      <c r="C22" s="851"/>
      <c r="D22" s="226">
        <f>ПБ!K51</f>
        <v>0</v>
      </c>
      <c r="E22" s="227">
        <f>ПБ!M51</f>
        <v>0</v>
      </c>
      <c r="F22" s="422" t="e">
        <f>E22*100%/$D$22</f>
        <v>#DIV/0!</v>
      </c>
      <c r="G22" s="228">
        <f>ПБ!O51</f>
        <v>0</v>
      </c>
      <c r="H22" s="422" t="e">
        <f>G22*100%/$D$22</f>
        <v>#DIV/0!</v>
      </c>
      <c r="I22" s="227">
        <f>ПБ!Q51</f>
        <v>30</v>
      </c>
      <c r="J22" s="422" t="e">
        <f>I22*100%/$D$22</f>
        <v>#DIV/0!</v>
      </c>
      <c r="K22" s="228">
        <f>SUM(E22,G22)</f>
        <v>0</v>
      </c>
      <c r="L22" s="422" t="e">
        <f>K22*100%/$D$22</f>
        <v>#DIV/0!</v>
      </c>
      <c r="M22" s="646"/>
      <c r="N22" s="647"/>
      <c r="O22" s="388"/>
      <c r="P22" s="389"/>
      <c r="Q22" s="212"/>
      <c r="R22" s="213"/>
      <c r="S22" s="388"/>
      <c r="T22" s="389"/>
      <c r="U22" s="229"/>
      <c r="V22" s="211"/>
    </row>
    <row r="23" spans="1:61" s="38" customFormat="1" ht="51.75" customHeight="1" thickBot="1">
      <c r="A23" s="230">
        <v>8</v>
      </c>
      <c r="B23" s="830" t="s">
        <v>78</v>
      </c>
      <c r="C23" s="831"/>
      <c r="D23" s="231">
        <f>'Труд,ОБЖ'!K59</f>
        <v>0</v>
      </c>
      <c r="E23" s="201">
        <f>'Труд,ОБЖ'!M59</f>
        <v>0</v>
      </c>
      <c r="F23" s="425" t="e">
        <f>E23*100%/$D$23</f>
        <v>#DIV/0!</v>
      </c>
      <c r="G23" s="233">
        <f>'Труд,ОБЖ'!O59</f>
        <v>0</v>
      </c>
      <c r="H23" s="425" t="e">
        <f>G23*100%/$D$23</f>
        <v>#DIV/0!</v>
      </c>
      <c r="I23" s="201">
        <f>'Труд,ОБЖ'!Q59</f>
        <v>30</v>
      </c>
      <c r="J23" s="425" t="e">
        <f>I23*100%/$D$23</f>
        <v>#DIV/0!</v>
      </c>
      <c r="K23" s="233">
        <f t="shared" ref="K23" si="5">SUM(E23,G23)</f>
        <v>0</v>
      </c>
      <c r="L23" s="232" t="e">
        <f>K23*100%/$D$23</f>
        <v>#DIV/0!</v>
      </c>
      <c r="M23" s="72"/>
      <c r="N23" s="73"/>
      <c r="O23" s="390"/>
      <c r="P23" s="391"/>
      <c r="Q23" s="192"/>
      <c r="R23" s="71"/>
      <c r="S23" s="390"/>
      <c r="T23" s="391"/>
      <c r="U23" s="75"/>
      <c r="V23" s="193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</row>
    <row r="24" spans="1:61" s="38" customFormat="1" ht="51.75" customHeight="1">
      <c r="A24" s="234">
        <v>9</v>
      </c>
      <c r="B24" s="802" t="s">
        <v>12</v>
      </c>
      <c r="C24" s="803"/>
      <c r="D24" s="235">
        <f>ИЗО!K51</f>
        <v>0</v>
      </c>
      <c r="E24" s="236">
        <f>ИЗО!M51</f>
        <v>0</v>
      </c>
      <c r="F24" s="426" t="e">
        <f>E24*100%/$D$24</f>
        <v>#DIV/0!</v>
      </c>
      <c r="G24" s="238">
        <f>ИЗО!O51</f>
        <v>0</v>
      </c>
      <c r="H24" s="426" t="e">
        <f>G24*100%/$D$24</f>
        <v>#DIV/0!</v>
      </c>
      <c r="I24" s="236">
        <f>ИЗО!Q51</f>
        <v>30</v>
      </c>
      <c r="J24" s="426" t="e">
        <f>I24*100%/$D$24</f>
        <v>#DIV/0!</v>
      </c>
      <c r="K24" s="238">
        <f t="shared" si="0"/>
        <v>0</v>
      </c>
      <c r="L24" s="237" t="e">
        <f>K24*100%/$D$24</f>
        <v>#DIV/0!</v>
      </c>
      <c r="M24" s="804" t="s">
        <v>82</v>
      </c>
      <c r="N24" s="805"/>
      <c r="O24" s="392">
        <f t="shared" ref="O24:T24" si="6">AVERAGE(E24:E28)</f>
        <v>0</v>
      </c>
      <c r="P24" s="393" t="e">
        <f t="shared" si="6"/>
        <v>#DIV/0!</v>
      </c>
      <c r="Q24" s="218">
        <f t="shared" si="6"/>
        <v>0</v>
      </c>
      <c r="R24" s="219" t="e">
        <f t="shared" si="6"/>
        <v>#DIV/0!</v>
      </c>
      <c r="S24" s="392">
        <f t="shared" si="6"/>
        <v>30</v>
      </c>
      <c r="T24" s="393" t="e">
        <f t="shared" si="6"/>
        <v>#DIV/0!</v>
      </c>
      <c r="U24" s="216">
        <f t="shared" ref="U24:V24" si="7">AVERAGE(K24:K26)</f>
        <v>0</v>
      </c>
      <c r="V24" s="217" t="e">
        <f t="shared" si="7"/>
        <v>#DIV/0!</v>
      </c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</row>
    <row r="25" spans="1:61" s="38" customFormat="1" ht="38.85" customHeight="1">
      <c r="A25" s="220">
        <v>10</v>
      </c>
      <c r="B25" s="806" t="s">
        <v>21</v>
      </c>
      <c r="C25" s="807"/>
      <c r="D25" s="221">
        <f>ИЗО!K58</f>
        <v>0</v>
      </c>
      <c r="E25" s="222">
        <f>ИЗО!M58</f>
        <v>0</v>
      </c>
      <c r="F25" s="427" t="e">
        <f>E25*100%/$D$25</f>
        <v>#DIV/0!</v>
      </c>
      <c r="G25" s="224">
        <f>ИЗО!O58</f>
        <v>0</v>
      </c>
      <c r="H25" s="427" t="e">
        <f>G25*100%/$D$25</f>
        <v>#DIV/0!</v>
      </c>
      <c r="I25" s="222">
        <f>ИЗО!Q58</f>
        <v>30</v>
      </c>
      <c r="J25" s="427" t="e">
        <f>I25*100%/$D$25</f>
        <v>#DIV/0!</v>
      </c>
      <c r="K25" s="222">
        <f t="shared" si="0"/>
        <v>0</v>
      </c>
      <c r="L25" s="223" t="e">
        <f>K25*100%/$D$25</f>
        <v>#DIV/0!</v>
      </c>
      <c r="M25" s="359"/>
      <c r="N25" s="259"/>
      <c r="O25" s="392"/>
      <c r="P25" s="393"/>
      <c r="Q25" s="218"/>
      <c r="R25" s="219"/>
      <c r="S25" s="392"/>
      <c r="T25" s="393"/>
      <c r="U25" s="216"/>
      <c r="V25" s="21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</row>
    <row r="26" spans="1:61" s="38" customFormat="1" ht="38.85" customHeight="1">
      <c r="A26" s="245">
        <v>11</v>
      </c>
      <c r="B26" s="808" t="s">
        <v>67</v>
      </c>
      <c r="C26" s="809"/>
      <c r="D26" s="246">
        <f>ИЗО!AN51</f>
        <v>0</v>
      </c>
      <c r="E26" s="247">
        <f>ИЗО!AO51</f>
        <v>0</v>
      </c>
      <c r="F26" s="428" t="e">
        <f>E26*100%/$D$26</f>
        <v>#DIV/0!</v>
      </c>
      <c r="G26" s="249">
        <f>ИЗО!AQ51</f>
        <v>0</v>
      </c>
      <c r="H26" s="428" t="e">
        <f>G26*100%/$D$26</f>
        <v>#DIV/0!</v>
      </c>
      <c r="I26" s="247">
        <f>ИЗО!AS51</f>
        <v>30</v>
      </c>
      <c r="J26" s="428" t="e">
        <f>I26*100%/$D$26</f>
        <v>#DIV/0!</v>
      </c>
      <c r="K26" s="249">
        <f t="shared" si="0"/>
        <v>0</v>
      </c>
      <c r="L26" s="248" t="e">
        <f>K26*100%/$D$26</f>
        <v>#DIV/0!</v>
      </c>
      <c r="M26" s="359"/>
      <c r="N26" s="259"/>
      <c r="O26" s="359"/>
      <c r="P26" s="394"/>
      <c r="Q26" s="239"/>
      <c r="R26" s="240"/>
      <c r="S26" s="359"/>
      <c r="T26" s="394"/>
      <c r="U26" s="216"/>
      <c r="V26" s="21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</row>
    <row r="27" spans="1:61" s="38" customFormat="1" ht="38.85" customHeight="1">
      <c r="A27" s="592">
        <v>12</v>
      </c>
      <c r="B27" s="810" t="s">
        <v>6</v>
      </c>
      <c r="C27" s="811"/>
      <c r="D27" s="593">
        <f>' констр '!K53</f>
        <v>0</v>
      </c>
      <c r="E27" s="594">
        <f>' констр '!M53</f>
        <v>0</v>
      </c>
      <c r="F27" s="595" t="e">
        <f>E27*100%/$D$27</f>
        <v>#DIV/0!</v>
      </c>
      <c r="G27" s="596">
        <f>' констр '!O53</f>
        <v>0</v>
      </c>
      <c r="H27" s="595" t="e">
        <f>G27*100%/$D$27</f>
        <v>#DIV/0!</v>
      </c>
      <c r="I27" s="594">
        <f>' констр '!Q53</f>
        <v>30</v>
      </c>
      <c r="J27" s="595" t="e">
        <f>I27*100%/$D$27</f>
        <v>#DIV/0!</v>
      </c>
      <c r="K27" s="596">
        <f t="shared" si="0"/>
        <v>0</v>
      </c>
      <c r="L27" s="595" t="e">
        <f>K27*100%/$D$27</f>
        <v>#DIV/0!</v>
      </c>
      <c r="M27" s="359"/>
      <c r="N27" s="259"/>
      <c r="O27" s="359"/>
      <c r="P27" s="394"/>
      <c r="Q27" s="239"/>
      <c r="R27" s="240"/>
      <c r="S27" s="359"/>
      <c r="T27" s="394"/>
      <c r="U27" s="216"/>
      <c r="V27" s="21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</row>
    <row r="28" spans="1:61" s="38" customFormat="1" ht="38.85" customHeight="1" thickBot="1">
      <c r="A28" s="255">
        <v>13</v>
      </c>
      <c r="B28" s="812" t="s">
        <v>79</v>
      </c>
      <c r="C28" s="813"/>
      <c r="D28" s="256">
        <f>Музыка!K52</f>
        <v>0</v>
      </c>
      <c r="E28" s="188">
        <f>Музыка!M52</f>
        <v>0</v>
      </c>
      <c r="F28" s="429" t="e">
        <f>E28*100%/$D$28</f>
        <v>#DIV/0!</v>
      </c>
      <c r="G28" s="187">
        <f>Музыка!O52</f>
        <v>0</v>
      </c>
      <c r="H28" s="429" t="e">
        <f>G28*100%/$D$28</f>
        <v>#DIV/0!</v>
      </c>
      <c r="I28" s="188">
        <f>Музыка!Q52</f>
        <v>30</v>
      </c>
      <c r="J28" s="429" t="e">
        <f>I28*100%/$D$28</f>
        <v>#DIV/0!</v>
      </c>
      <c r="K28" s="187">
        <f>SUM(E28,G28)</f>
        <v>0</v>
      </c>
      <c r="L28" s="257" t="e">
        <f>K28*100%/$D$28</f>
        <v>#DIV/0!</v>
      </c>
      <c r="M28" s="260"/>
      <c r="N28" s="261"/>
      <c r="O28" s="395"/>
      <c r="P28" s="396"/>
      <c r="Q28" s="214"/>
      <c r="R28" s="215"/>
      <c r="S28" s="395"/>
      <c r="T28" s="396"/>
      <c r="U28" s="450"/>
      <c r="V28" s="451"/>
    </row>
    <row r="29" spans="1:61" s="38" customFormat="1" ht="43.5" customHeight="1">
      <c r="A29" s="353">
        <v>14</v>
      </c>
      <c r="B29" s="814" t="s">
        <v>23</v>
      </c>
      <c r="C29" s="815"/>
      <c r="D29" s="354">
        <f>ФИЗО!K51</f>
        <v>0</v>
      </c>
      <c r="E29" s="355">
        <f>ФИЗО!M51</f>
        <v>0</v>
      </c>
      <c r="F29" s="430" t="e">
        <f>E29*100%/$D$29</f>
        <v>#DIV/0!</v>
      </c>
      <c r="G29" s="357">
        <f>ФИЗО!O51</f>
        <v>0</v>
      </c>
      <c r="H29" s="430" t="e">
        <f>G29*100%/$D$29</f>
        <v>#DIV/0!</v>
      </c>
      <c r="I29" s="355">
        <f>ФИЗО!Q51</f>
        <v>30</v>
      </c>
      <c r="J29" s="430" t="e">
        <f>I29*100%/$D$29</f>
        <v>#DIV/0!</v>
      </c>
      <c r="K29" s="357">
        <f t="shared" si="0"/>
        <v>0</v>
      </c>
      <c r="L29" s="356" t="e">
        <f>K29*100%/$D$29</f>
        <v>#DIV/0!</v>
      </c>
      <c r="M29" s="816" t="s">
        <v>83</v>
      </c>
      <c r="N29" s="817"/>
      <c r="O29" s="397">
        <f t="shared" ref="O29:T29" si="8">AVERAGE(E29:E30)</f>
        <v>0</v>
      </c>
      <c r="P29" s="398" t="e">
        <f t="shared" si="8"/>
        <v>#DIV/0!</v>
      </c>
      <c r="Q29" s="242">
        <f t="shared" si="8"/>
        <v>0</v>
      </c>
      <c r="R29" s="243" t="e">
        <f t="shared" si="8"/>
        <v>#DIV/0!</v>
      </c>
      <c r="S29" s="397">
        <f t="shared" si="8"/>
        <v>30</v>
      </c>
      <c r="T29" s="398" t="e">
        <f t="shared" si="8"/>
        <v>#DIV/0!</v>
      </c>
      <c r="U29" s="241">
        <f t="shared" ref="U29:V29" si="9">K29</f>
        <v>0</v>
      </c>
      <c r="V29" s="244" t="e">
        <f t="shared" si="9"/>
        <v>#DIV/0!</v>
      </c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</row>
    <row r="30" spans="1:61" s="38" customFormat="1" ht="43.5" customHeight="1" thickBot="1">
      <c r="A30" s="515">
        <v>15</v>
      </c>
      <c r="B30" s="818" t="s">
        <v>158</v>
      </c>
      <c r="C30" s="819"/>
      <c r="D30" s="516">
        <f>Здоровье!K52</f>
        <v>0</v>
      </c>
      <c r="E30" s="517">
        <f>Здоровье!M52</f>
        <v>0</v>
      </c>
      <c r="F30" s="518" t="e">
        <f>E30*100%/$D$30</f>
        <v>#DIV/0!</v>
      </c>
      <c r="G30" s="519">
        <f>Здоровье!O52</f>
        <v>0</v>
      </c>
      <c r="H30" s="518" t="e">
        <f>G30*100%/$D$30</f>
        <v>#DIV/0!</v>
      </c>
      <c r="I30" s="517">
        <f>Здоровье!Q52</f>
        <v>30</v>
      </c>
      <c r="J30" s="518" t="e">
        <f>I30*100%/$D$30</f>
        <v>#DIV/0!</v>
      </c>
      <c r="K30" s="519">
        <f>SUM(E30,G30)</f>
        <v>0</v>
      </c>
      <c r="L30" s="518" t="e">
        <f>K30*100%/$D$30</f>
        <v>#DIV/0!</v>
      </c>
      <c r="M30" s="493"/>
      <c r="N30" s="494"/>
      <c r="O30" s="495"/>
      <c r="P30" s="496"/>
      <c r="Q30" s="497"/>
      <c r="R30" s="498"/>
      <c r="S30" s="495"/>
      <c r="T30" s="496"/>
      <c r="U30" s="477"/>
      <c r="V30" s="499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</row>
    <row r="31" spans="1:61" s="38" customFormat="1" ht="51.75" customHeight="1" thickBot="1">
      <c r="A31" s="58"/>
      <c r="B31" s="820" t="s">
        <v>26</v>
      </c>
      <c r="C31" s="821"/>
      <c r="D31" s="64">
        <f t="shared" ref="D31:L31" si="10">AVERAGE(D16:D30)</f>
        <v>0</v>
      </c>
      <c r="E31" s="60">
        <f t="shared" si="10"/>
        <v>0</v>
      </c>
      <c r="F31" s="431" t="e">
        <f t="shared" si="10"/>
        <v>#DIV/0!</v>
      </c>
      <c r="G31" s="59">
        <f t="shared" si="10"/>
        <v>0</v>
      </c>
      <c r="H31" s="432" t="e">
        <f t="shared" si="10"/>
        <v>#DIV/0!</v>
      </c>
      <c r="I31" s="60">
        <f t="shared" si="10"/>
        <v>30</v>
      </c>
      <c r="J31" s="431" t="e">
        <f t="shared" si="10"/>
        <v>#DIV/0!</v>
      </c>
      <c r="K31" s="66">
        <f t="shared" si="10"/>
        <v>0</v>
      </c>
      <c r="L31" s="115" t="e">
        <f t="shared" si="10"/>
        <v>#DIV/0!</v>
      </c>
      <c r="M31" s="822" t="s">
        <v>26</v>
      </c>
      <c r="N31" s="823"/>
      <c r="O31" s="59">
        <f>E31</f>
        <v>0</v>
      </c>
      <c r="P31" s="431" t="e">
        <f>F31</f>
        <v>#DIV/0!</v>
      </c>
      <c r="Q31" s="59">
        <f t="shared" ref="Q31:V31" si="11">G31</f>
        <v>0</v>
      </c>
      <c r="R31" s="431" t="e">
        <f t="shared" si="11"/>
        <v>#DIV/0!</v>
      </c>
      <c r="S31" s="597">
        <f t="shared" si="11"/>
        <v>30</v>
      </c>
      <c r="T31" s="598" t="e">
        <f t="shared" si="11"/>
        <v>#DIV/0!</v>
      </c>
      <c r="U31" s="60">
        <f t="shared" si="11"/>
        <v>0</v>
      </c>
      <c r="V31" s="431" t="e">
        <f t="shared" si="11"/>
        <v>#DIV/0!</v>
      </c>
    </row>
    <row r="32" spans="1:61">
      <c r="A32" s="13"/>
      <c r="B32" s="11"/>
      <c r="C32" s="11"/>
      <c r="D32" s="11"/>
      <c r="E32" s="11"/>
      <c r="F32" s="11"/>
    </row>
    <row r="33" spans="1:17" ht="31.5" customHeight="1">
      <c r="A33"/>
      <c r="G33"/>
    </row>
    <row r="34" spans="1:17" ht="24" customHeight="1">
      <c r="A34"/>
      <c r="G34"/>
    </row>
    <row r="35" spans="1:17" ht="26.25" customHeight="1">
      <c r="A35"/>
      <c r="B35" s="801" t="s">
        <v>228</v>
      </c>
      <c r="C35" s="801"/>
      <c r="D35" s="801"/>
      <c r="E35" s="801"/>
      <c r="G35"/>
      <c r="N35" s="801" t="s">
        <v>229</v>
      </c>
      <c r="O35" s="801"/>
      <c r="P35" s="801"/>
      <c r="Q35" s="801"/>
    </row>
    <row r="36" spans="1:17" ht="32.25" customHeight="1">
      <c r="A36"/>
      <c r="B36" s="801"/>
      <c r="C36" s="801"/>
      <c r="D36" s="801"/>
      <c r="E36" s="801"/>
      <c r="G36"/>
      <c r="N36" s="801"/>
      <c r="O36" s="801"/>
      <c r="P36" s="801"/>
      <c r="Q36" s="801"/>
    </row>
    <row r="37" spans="1:17" ht="32.25" customHeight="1">
      <c r="A37"/>
      <c r="B37" s="801"/>
      <c r="C37" s="801"/>
      <c r="D37" s="801"/>
      <c r="E37" s="801"/>
      <c r="G37"/>
      <c r="N37" s="801"/>
      <c r="O37" s="801"/>
      <c r="P37" s="801"/>
      <c r="Q37" s="801"/>
    </row>
    <row r="38" spans="1:17" ht="30" customHeight="1">
      <c r="A38"/>
      <c r="B38" s="801"/>
      <c r="C38" s="801"/>
      <c r="D38" s="801"/>
      <c r="E38" s="801"/>
      <c r="G38"/>
      <c r="N38" s="801"/>
      <c r="O38" s="801"/>
      <c r="P38" s="801"/>
      <c r="Q38" s="801"/>
    </row>
    <row r="39" spans="1:17" ht="36.75" customHeight="1">
      <c r="A39"/>
      <c r="G39"/>
    </row>
    <row r="40" spans="1:17" ht="34.5" customHeight="1">
      <c r="A40"/>
      <c r="G40"/>
    </row>
    <row r="41" spans="1:17" ht="39.75" customHeight="1">
      <c r="A41"/>
      <c r="G41"/>
    </row>
    <row r="42" spans="1:17" ht="33" customHeight="1">
      <c r="A42"/>
      <c r="G42"/>
    </row>
    <row r="43" spans="1:17" ht="42.75" customHeight="1">
      <c r="A43"/>
      <c r="G43"/>
    </row>
    <row r="44" spans="1:17" ht="20.25" customHeight="1"/>
    <row r="45" spans="1:17" ht="27.75" customHeight="1"/>
    <row r="46" spans="1:17" ht="31.5" customHeight="1"/>
    <row r="48" spans="1:17" ht="48" customHeight="1"/>
    <row r="49" ht="39.75" customHeight="1"/>
    <row r="50" ht="41.25" customHeight="1"/>
    <row r="51" ht="56.25" customHeight="1"/>
    <row r="52" ht="53.25" customHeight="1"/>
  </sheetData>
  <protectedRanges>
    <protectedRange sqref="D4:H4" name="Диапазон1_1"/>
  </protectedRanges>
  <mergeCells count="48">
    <mergeCell ref="B7:C7"/>
    <mergeCell ref="D7:E7"/>
    <mergeCell ref="B1:T1"/>
    <mergeCell ref="B2:T2"/>
    <mergeCell ref="D4:M4"/>
    <mergeCell ref="E5:F5"/>
    <mergeCell ref="D6:M6"/>
    <mergeCell ref="D8:H8"/>
    <mergeCell ref="D9:M9"/>
    <mergeCell ref="B11:S11"/>
    <mergeCell ref="B14:C15"/>
    <mergeCell ref="D14:D15"/>
    <mergeCell ref="E14:F14"/>
    <mergeCell ref="G14:H14"/>
    <mergeCell ref="I14:J14"/>
    <mergeCell ref="K14:L14"/>
    <mergeCell ref="M14:N15"/>
    <mergeCell ref="O14:P14"/>
    <mergeCell ref="Q14:R14"/>
    <mergeCell ref="S14:T14"/>
    <mergeCell ref="U14:V14"/>
    <mergeCell ref="B16:C16"/>
    <mergeCell ref="M16:N16"/>
    <mergeCell ref="B23:C23"/>
    <mergeCell ref="B17:C17"/>
    <mergeCell ref="M17:N17"/>
    <mergeCell ref="B18:C18"/>
    <mergeCell ref="M18:N18"/>
    <mergeCell ref="B19:C19"/>
    <mergeCell ref="M19:N19"/>
    <mergeCell ref="B20:C20"/>
    <mergeCell ref="M20:N20"/>
    <mergeCell ref="B21:C21"/>
    <mergeCell ref="M21:N21"/>
    <mergeCell ref="B22:C22"/>
    <mergeCell ref="B35:E38"/>
    <mergeCell ref="N35:Q38"/>
    <mergeCell ref="B24:C24"/>
    <mergeCell ref="M24:N24"/>
    <mergeCell ref="B25:C25"/>
    <mergeCell ref="B26:C26"/>
    <mergeCell ref="B27:C27"/>
    <mergeCell ref="B28:C28"/>
    <mergeCell ref="B29:C29"/>
    <mergeCell ref="M29:N29"/>
    <mergeCell ref="B30:C30"/>
    <mergeCell ref="B31:C31"/>
    <mergeCell ref="M31:N31"/>
  </mergeCells>
  <pageMargins left="0.74803149606299213" right="0.74803149606299213" top="0.59055118110236227" bottom="0.39370078740157483" header="0.11811023622047245" footer="0.11811023622047245"/>
  <pageSetup paperSize="9" scale="28" fitToHeight="30" orientation="landscape" horizontalDpi="4294967293" r:id="rId1"/>
  <headerFooter alignWithMargins="0"/>
  <rowBreaks count="1" manualBreakCount="1">
    <brk id="33" max="25" man="1"/>
  </rowBreaks>
  <colBreaks count="2" manualBreakCount="2">
    <brk id="31" max="30" man="1"/>
    <brk id="32" max="3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BI52"/>
  <sheetViews>
    <sheetView view="pageBreakPreview" topLeftCell="A13" zoomScale="59" zoomScaleSheetLayoutView="59" workbookViewId="0">
      <selection activeCell="N8" sqref="N8"/>
    </sheetView>
  </sheetViews>
  <sheetFormatPr defaultRowHeight="12.75"/>
  <cols>
    <col min="1" max="1" width="7" style="6" customWidth="1"/>
    <col min="2" max="2" width="25.140625" customWidth="1"/>
    <col min="3" max="3" width="20.28515625" customWidth="1"/>
    <col min="4" max="4" width="17.28515625" customWidth="1"/>
    <col min="5" max="6" width="17.7109375" customWidth="1"/>
    <col min="7" max="7" width="17.7109375" style="5" customWidth="1"/>
    <col min="8" max="12" width="17.7109375" customWidth="1"/>
    <col min="13" max="13" width="22" customWidth="1"/>
    <col min="14" max="14" width="20.140625" customWidth="1"/>
    <col min="15" max="22" width="17.7109375" customWidth="1"/>
    <col min="23" max="23" width="26.85546875" customWidth="1"/>
    <col min="24" max="24" width="14.42578125" customWidth="1"/>
    <col min="25" max="25" width="13.28515625" customWidth="1"/>
    <col min="26" max="30" width="11.5703125" bestFit="1" customWidth="1"/>
    <col min="31" max="31" width="13.7109375" customWidth="1"/>
  </cols>
  <sheetData>
    <row r="1" spans="1:33" s="15" customFormat="1" ht="30" customHeight="1">
      <c r="A1" s="14"/>
      <c r="B1" s="874" t="s">
        <v>2</v>
      </c>
      <c r="C1" s="874"/>
      <c r="D1" s="874"/>
      <c r="E1" s="874"/>
      <c r="F1" s="874"/>
      <c r="G1" s="874"/>
      <c r="H1" s="874"/>
      <c r="I1" s="874"/>
      <c r="J1" s="874"/>
      <c r="K1" s="874"/>
      <c r="L1" s="874"/>
      <c r="M1" s="874"/>
      <c r="N1" s="874"/>
      <c r="O1" s="874"/>
      <c r="P1" s="874"/>
      <c r="Q1" s="874"/>
      <c r="R1" s="874"/>
      <c r="S1" s="874"/>
      <c r="T1" s="874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</row>
    <row r="2" spans="1:33" s="15" customFormat="1" ht="39" customHeight="1">
      <c r="A2" s="14"/>
      <c r="B2" s="801" t="s">
        <v>189</v>
      </c>
      <c r="C2" s="801"/>
      <c r="D2" s="801"/>
      <c r="E2" s="801"/>
      <c r="F2" s="801"/>
      <c r="G2" s="801"/>
      <c r="H2" s="801"/>
      <c r="I2" s="801"/>
      <c r="J2" s="801"/>
      <c r="K2" s="801"/>
      <c r="L2" s="801"/>
      <c r="M2" s="801"/>
      <c r="N2" s="801"/>
      <c r="O2" s="801"/>
      <c r="P2" s="801"/>
      <c r="Q2" s="801"/>
      <c r="R2" s="801"/>
      <c r="S2" s="801"/>
      <c r="T2" s="801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</row>
    <row r="3" spans="1:33" s="62" customFormat="1" ht="21.75" customHeight="1">
      <c r="A3" s="61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</row>
    <row r="4" spans="1:33" s="38" customFormat="1" ht="24" customHeight="1">
      <c r="A4" s="35"/>
      <c r="B4" s="36" t="s">
        <v>27</v>
      </c>
      <c r="C4" s="37"/>
      <c r="D4" s="875" t="s">
        <v>174</v>
      </c>
      <c r="E4" s="876"/>
      <c r="F4" s="876"/>
      <c r="G4" s="876"/>
      <c r="H4" s="876"/>
      <c r="I4" s="876"/>
      <c r="J4" s="876"/>
      <c r="K4" s="876"/>
      <c r="L4" s="876"/>
      <c r="M4" s="877"/>
    </row>
    <row r="5" spans="1:33" s="38" customFormat="1" ht="24" customHeight="1">
      <c r="A5" s="35"/>
      <c r="B5" s="39" t="s">
        <v>16</v>
      </c>
      <c r="C5" s="40" t="s">
        <v>188</v>
      </c>
      <c r="D5" s="41"/>
      <c r="E5" s="878"/>
      <c r="F5" s="878"/>
      <c r="G5" s="42"/>
    </row>
    <row r="6" spans="1:33" s="38" customFormat="1" ht="24" customHeight="1">
      <c r="A6" s="35"/>
      <c r="B6" s="36" t="s">
        <v>13</v>
      </c>
      <c r="C6" s="43"/>
      <c r="D6" s="875" t="s">
        <v>33</v>
      </c>
      <c r="E6" s="876"/>
      <c r="F6" s="876"/>
      <c r="G6" s="876"/>
      <c r="H6" s="876"/>
      <c r="I6" s="876"/>
      <c r="J6" s="876"/>
      <c r="K6" s="876"/>
      <c r="L6" s="876"/>
      <c r="M6" s="877"/>
    </row>
    <row r="7" spans="1:33" s="38" customFormat="1" ht="24" customHeight="1">
      <c r="A7" s="35"/>
      <c r="B7" s="871" t="s">
        <v>14</v>
      </c>
      <c r="C7" s="871"/>
      <c r="D7" s="872">
        <f>D31</f>
        <v>24.266666666666666</v>
      </c>
      <c r="E7" s="873"/>
      <c r="F7" s="44"/>
      <c r="G7" s="42"/>
    </row>
    <row r="8" spans="1:33" s="38" customFormat="1" ht="24" customHeight="1">
      <c r="A8" s="35"/>
      <c r="B8" s="45" t="s">
        <v>64</v>
      </c>
      <c r="C8" s="46"/>
      <c r="D8" s="852" t="s">
        <v>34</v>
      </c>
      <c r="E8" s="853"/>
      <c r="F8" s="853"/>
      <c r="G8" s="853"/>
      <c r="H8" s="854"/>
    </row>
    <row r="9" spans="1:33" s="38" customFormat="1" ht="24" customHeight="1">
      <c r="A9" s="35"/>
      <c r="B9" s="45" t="s">
        <v>32</v>
      </c>
      <c r="C9" s="46"/>
      <c r="D9" s="855" t="s">
        <v>263</v>
      </c>
      <c r="E9" s="856"/>
      <c r="F9" s="856"/>
      <c r="G9" s="856"/>
      <c r="H9" s="856"/>
      <c r="I9" s="856"/>
      <c r="J9" s="856"/>
      <c r="K9" s="856"/>
      <c r="L9" s="856"/>
      <c r="M9" s="857"/>
    </row>
    <row r="10" spans="1:33" s="38" customFormat="1" ht="25.5" customHeight="1">
      <c r="A10" s="35"/>
      <c r="B10" s="45"/>
      <c r="C10" s="46"/>
      <c r="D10" s="46"/>
      <c r="E10" s="46"/>
      <c r="F10" s="46"/>
      <c r="G10" s="46"/>
      <c r="H10" s="46"/>
    </row>
    <row r="11" spans="1:33" s="38" customFormat="1" ht="33" customHeight="1">
      <c r="A11" s="35"/>
      <c r="B11" s="858" t="s">
        <v>190</v>
      </c>
      <c r="C11" s="858"/>
      <c r="D11" s="858"/>
      <c r="E11" s="858"/>
      <c r="F11" s="858"/>
      <c r="G11" s="858"/>
      <c r="H11" s="858"/>
      <c r="I11" s="858"/>
      <c r="J11" s="858"/>
      <c r="K11" s="858"/>
      <c r="L11" s="858"/>
      <c r="M11" s="858"/>
      <c r="N11" s="858"/>
      <c r="O11" s="858"/>
      <c r="P11" s="858"/>
      <c r="Q11" s="858"/>
      <c r="R11" s="858"/>
      <c r="S11" s="858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</row>
    <row r="12" spans="1:33" s="38" customFormat="1" ht="19.5" customHeight="1">
      <c r="A12" s="35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33" s="38" customFormat="1" ht="33" customHeight="1" thickBot="1">
      <c r="A13" s="48"/>
      <c r="B13" s="49"/>
      <c r="C13" s="49"/>
      <c r="D13" s="49"/>
      <c r="E13" s="49"/>
      <c r="F13" s="49"/>
      <c r="G13" s="50"/>
    </row>
    <row r="14" spans="1:33" s="38" customFormat="1" ht="66" customHeight="1" thickBot="1">
      <c r="A14" s="51"/>
      <c r="B14" s="859" t="s">
        <v>11</v>
      </c>
      <c r="C14" s="860"/>
      <c r="D14" s="863" t="s">
        <v>29</v>
      </c>
      <c r="E14" s="865" t="s">
        <v>3</v>
      </c>
      <c r="F14" s="866"/>
      <c r="G14" s="863" t="s">
        <v>4</v>
      </c>
      <c r="H14" s="863"/>
      <c r="I14" s="865" t="s">
        <v>5</v>
      </c>
      <c r="J14" s="866"/>
      <c r="K14" s="863" t="s">
        <v>30</v>
      </c>
      <c r="L14" s="863"/>
      <c r="M14" s="867" t="s">
        <v>28</v>
      </c>
      <c r="N14" s="860"/>
      <c r="O14" s="824" t="s">
        <v>3</v>
      </c>
      <c r="P14" s="825"/>
      <c r="Q14" s="870" t="s">
        <v>4</v>
      </c>
      <c r="R14" s="825"/>
      <c r="S14" s="870" t="s">
        <v>5</v>
      </c>
      <c r="T14" s="825"/>
      <c r="U14" s="824" t="s">
        <v>30</v>
      </c>
      <c r="V14" s="825"/>
    </row>
    <row r="15" spans="1:33" s="38" customFormat="1" ht="36.75" customHeight="1" thickBot="1">
      <c r="A15" s="65"/>
      <c r="B15" s="861"/>
      <c r="C15" s="862"/>
      <c r="D15" s="864"/>
      <c r="E15" s="54" t="s">
        <v>31</v>
      </c>
      <c r="F15" s="55" t="s">
        <v>10</v>
      </c>
      <c r="G15" s="52" t="s">
        <v>31</v>
      </c>
      <c r="H15" s="53" t="s">
        <v>10</v>
      </c>
      <c r="I15" s="54" t="s">
        <v>31</v>
      </c>
      <c r="J15" s="55" t="s">
        <v>10</v>
      </c>
      <c r="K15" s="52" t="s">
        <v>31</v>
      </c>
      <c r="L15" s="56" t="s">
        <v>10</v>
      </c>
      <c r="M15" s="868"/>
      <c r="N15" s="869"/>
      <c r="O15" s="184" t="s">
        <v>31</v>
      </c>
      <c r="P15" s="185" t="s">
        <v>10</v>
      </c>
      <c r="Q15" s="186" t="s">
        <v>31</v>
      </c>
      <c r="R15" s="185" t="s">
        <v>10</v>
      </c>
      <c r="S15" s="186" t="s">
        <v>31</v>
      </c>
      <c r="T15" s="185" t="s">
        <v>10</v>
      </c>
      <c r="U15" s="184" t="s">
        <v>31</v>
      </c>
      <c r="V15" s="449" t="s">
        <v>10</v>
      </c>
    </row>
    <row r="16" spans="1:33" s="38" customFormat="1" ht="36.75" customHeight="1">
      <c r="A16" s="347">
        <v>1</v>
      </c>
      <c r="B16" s="826" t="s">
        <v>24</v>
      </c>
      <c r="C16" s="827"/>
      <c r="D16" s="348">
        <f>'реч. разв.'!B54</f>
        <v>28</v>
      </c>
      <c r="E16" s="349">
        <f>'реч. разв.'!C54</f>
        <v>0</v>
      </c>
      <c r="F16" s="419">
        <f>E16*100%/$D$16</f>
        <v>0</v>
      </c>
      <c r="G16" s="351">
        <f>'реч. разв.'!E54</f>
        <v>11</v>
      </c>
      <c r="H16" s="419">
        <f>G16*100%/$D$16</f>
        <v>0.39285714285714285</v>
      </c>
      <c r="I16" s="349">
        <f>'реч. разв.'!G54</f>
        <v>17</v>
      </c>
      <c r="J16" s="419">
        <f>I16*100%/$D$16</f>
        <v>0.6071428571428571</v>
      </c>
      <c r="K16" s="352">
        <f t="shared" ref="K16:K19" si="0">SUM(E16,G16)</f>
        <v>11</v>
      </c>
      <c r="L16" s="350">
        <f>K16*100%/$D$16</f>
        <v>0.39285714285714285</v>
      </c>
      <c r="M16" s="828" t="s">
        <v>80</v>
      </c>
      <c r="N16" s="829"/>
      <c r="O16" s="378">
        <f>AVERAGE(E16:E17)</f>
        <v>0</v>
      </c>
      <c r="P16" s="379">
        <f>AVERAGE(F16:F17)</f>
        <v>0</v>
      </c>
      <c r="Q16" s="194">
        <f t="shared" ref="Q16:T16" si="1">AVERAGE(G16:G17)</f>
        <v>9</v>
      </c>
      <c r="R16" s="195">
        <f t="shared" si="1"/>
        <v>0.3214285714285714</v>
      </c>
      <c r="S16" s="378">
        <f t="shared" si="1"/>
        <v>19</v>
      </c>
      <c r="T16" s="379">
        <f t="shared" si="1"/>
        <v>0.6785714285714286</v>
      </c>
      <c r="U16" s="197">
        <f t="shared" ref="U16:V16" si="2">K16</f>
        <v>11</v>
      </c>
      <c r="V16" s="196">
        <f t="shared" si="2"/>
        <v>0.39285714285714285</v>
      </c>
    </row>
    <row r="17" spans="1:61" s="38" customFormat="1" ht="36.75" customHeight="1" thickBot="1">
      <c r="A17" s="342">
        <v>2</v>
      </c>
      <c r="B17" s="832" t="s">
        <v>68</v>
      </c>
      <c r="C17" s="833"/>
      <c r="D17" s="343">
        <f>'реч. разв.'!B61</f>
        <v>28</v>
      </c>
      <c r="E17" s="189">
        <f>'реч. разв.'!C61</f>
        <v>0</v>
      </c>
      <c r="F17" s="420">
        <f>E17*100%/$D$17</f>
        <v>0</v>
      </c>
      <c r="G17" s="345">
        <f>'реч. разв.'!E61</f>
        <v>7</v>
      </c>
      <c r="H17" s="420">
        <f>G17*100%/$D$17</f>
        <v>0.25</v>
      </c>
      <c r="I17" s="189">
        <f>'реч. разв.'!G61</f>
        <v>21</v>
      </c>
      <c r="J17" s="420">
        <f>I17*100%/$D$17</f>
        <v>0.75</v>
      </c>
      <c r="K17" s="346">
        <f t="shared" si="0"/>
        <v>7</v>
      </c>
      <c r="L17" s="344">
        <f>K17*100%/$D$17</f>
        <v>0.25</v>
      </c>
      <c r="M17" s="834"/>
      <c r="N17" s="835"/>
      <c r="O17" s="380"/>
      <c r="P17" s="381"/>
      <c r="Q17" s="198"/>
      <c r="R17" s="199"/>
      <c r="S17" s="380"/>
      <c r="T17" s="381"/>
      <c r="U17" s="201"/>
      <c r="V17" s="200"/>
    </row>
    <row r="18" spans="1:61" s="38" customFormat="1" ht="40.5" customHeight="1">
      <c r="A18" s="202">
        <v>3</v>
      </c>
      <c r="B18" s="836" t="s">
        <v>20</v>
      </c>
      <c r="C18" s="837"/>
      <c r="D18" s="203">
        <f>позн!B51</f>
        <v>28</v>
      </c>
      <c r="E18" s="204">
        <f>позн!C51</f>
        <v>0</v>
      </c>
      <c r="F18" s="421">
        <f>E18*100%/$D$18</f>
        <v>0</v>
      </c>
      <c r="G18" s="206">
        <f>позн!E51</f>
        <v>9</v>
      </c>
      <c r="H18" s="421">
        <f>G18*100%/$D$18</f>
        <v>0.32142857142857145</v>
      </c>
      <c r="I18" s="204">
        <f>позн!G51</f>
        <v>19</v>
      </c>
      <c r="J18" s="421">
        <f>I18*100%/$D$18</f>
        <v>0.6785714285714286</v>
      </c>
      <c r="K18" s="206">
        <f t="shared" si="0"/>
        <v>9</v>
      </c>
      <c r="L18" s="205">
        <f>K18*100%/$D$18</f>
        <v>0.32142857142857145</v>
      </c>
      <c r="M18" s="838"/>
      <c r="N18" s="839"/>
      <c r="O18" s="382"/>
      <c r="P18" s="383"/>
      <c r="Q18" s="207"/>
      <c r="R18" s="208"/>
      <c r="S18" s="382"/>
      <c r="T18" s="383"/>
      <c r="U18" s="209"/>
      <c r="V18" s="210"/>
    </row>
    <row r="19" spans="1:61" s="38" customFormat="1" ht="40.5" customHeight="1" thickBot="1">
      <c r="A19" s="467">
        <v>4</v>
      </c>
      <c r="B19" s="840" t="s">
        <v>18</v>
      </c>
      <c r="C19" s="841"/>
      <c r="D19" s="226">
        <f>РЭМП!B54</f>
        <v>28</v>
      </c>
      <c r="E19" s="227">
        <f>РЭМП!C54</f>
        <v>0</v>
      </c>
      <c r="F19" s="422">
        <f>E19*100%/$D$19</f>
        <v>0</v>
      </c>
      <c r="G19" s="228">
        <f>РЭМП!E54</f>
        <v>8</v>
      </c>
      <c r="H19" s="422">
        <f>G19*100%/$D$19</f>
        <v>0.2857142857142857</v>
      </c>
      <c r="I19" s="227">
        <f>РЭМП!G54</f>
        <v>20</v>
      </c>
      <c r="J19" s="422">
        <f>I19*100%/$D$19</f>
        <v>0.7142857142857143</v>
      </c>
      <c r="K19" s="228">
        <f t="shared" si="0"/>
        <v>8</v>
      </c>
      <c r="L19" s="422">
        <f>K19*100%/$D$19</f>
        <v>0.2857142857142857</v>
      </c>
      <c r="M19" s="838" t="s">
        <v>20</v>
      </c>
      <c r="N19" s="839"/>
      <c r="O19" s="384">
        <f>AVERAGE(E18:E19)</f>
        <v>0</v>
      </c>
      <c r="P19" s="385">
        <f>AVERAGE(F18:F19)</f>
        <v>0</v>
      </c>
      <c r="Q19" s="384">
        <f>AVERAGE(G18:G19)</f>
        <v>8.5</v>
      </c>
      <c r="R19" s="385">
        <f t="shared" ref="R19:T19" si="3">AVERAGE(H18:H19)</f>
        <v>0.3035714285714286</v>
      </c>
      <c r="S19" s="384">
        <f t="shared" si="3"/>
        <v>19.5</v>
      </c>
      <c r="T19" s="385">
        <f t="shared" si="3"/>
        <v>0.6964285714285714</v>
      </c>
      <c r="U19" s="209">
        <f>AVERAGE(K18:K19)</f>
        <v>8.5</v>
      </c>
      <c r="V19" s="210">
        <f>AVERAGE(L18:L19)</f>
        <v>0.3035714285714286</v>
      </c>
    </row>
    <row r="20" spans="1:61" s="38" customFormat="1" ht="53.25" customHeight="1">
      <c r="A20" s="68">
        <v>5</v>
      </c>
      <c r="B20" s="842" t="s">
        <v>25</v>
      </c>
      <c r="C20" s="843"/>
      <c r="D20" s="69">
        <f>игра!B52</f>
        <v>28</v>
      </c>
      <c r="E20" s="67">
        <f>игра!C52</f>
        <v>0</v>
      </c>
      <c r="F20" s="423">
        <f>E20*100%/$D$20</f>
        <v>0</v>
      </c>
      <c r="G20" s="70">
        <f>игра!E52</f>
        <v>12</v>
      </c>
      <c r="H20" s="423">
        <f>G20*100%/$D$20</f>
        <v>0.42857142857142855</v>
      </c>
      <c r="I20" s="67">
        <f>игра!G52</f>
        <v>16</v>
      </c>
      <c r="J20" s="423">
        <f>I20*100%/$D$20</f>
        <v>0.5714285714285714</v>
      </c>
      <c r="K20" s="70">
        <f t="shared" ref="K20:K29" si="4">SUM(E20,G20)</f>
        <v>12</v>
      </c>
      <c r="L20" s="114">
        <f>K20*100%/$D$20</f>
        <v>0.42857142857142855</v>
      </c>
      <c r="M20" s="844" t="s">
        <v>81</v>
      </c>
      <c r="N20" s="845"/>
      <c r="O20" s="386">
        <f t="shared" ref="O20:V20" si="5">AVERAGE(E20:E23)</f>
        <v>0</v>
      </c>
      <c r="P20" s="387">
        <f t="shared" si="5"/>
        <v>0</v>
      </c>
      <c r="Q20" s="190">
        <f t="shared" ref="Q20" si="6">AVERAGE(G20:G23)</f>
        <v>11.75</v>
      </c>
      <c r="R20" s="112">
        <f t="shared" ref="R20" si="7">AVERAGE(H20:H23)</f>
        <v>0.4196428571428571</v>
      </c>
      <c r="S20" s="386">
        <f t="shared" ref="S20" si="8">AVERAGE(I20:I23)</f>
        <v>16.75</v>
      </c>
      <c r="T20" s="387">
        <f t="shared" ref="T20" si="9">AVERAGE(J20:J23)</f>
        <v>0.5982142857142857</v>
      </c>
      <c r="U20" s="74">
        <f t="shared" si="5"/>
        <v>11.75</v>
      </c>
      <c r="V20" s="191">
        <f t="shared" si="5"/>
        <v>0.4196428571428571</v>
      </c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</row>
    <row r="21" spans="1:61" s="38" customFormat="1" ht="38.85" customHeight="1">
      <c r="A21" s="250">
        <v>6</v>
      </c>
      <c r="B21" s="846" t="s">
        <v>69</v>
      </c>
      <c r="C21" s="847"/>
      <c r="D21" s="251">
        <f>'Труд,ОБЖ'!B52</f>
        <v>28</v>
      </c>
      <c r="E21" s="252">
        <f>'Труд,ОБЖ'!C52</f>
        <v>0</v>
      </c>
      <c r="F21" s="424">
        <f>E21*100%/$D$21</f>
        <v>0</v>
      </c>
      <c r="G21" s="254">
        <f>'Труд,ОБЖ'!E52</f>
        <v>20</v>
      </c>
      <c r="H21" s="424">
        <f>G21*100%/$D$21</f>
        <v>0.7142857142857143</v>
      </c>
      <c r="I21" s="252">
        <f>'Труд,ОБЖ'!G52</f>
        <v>8</v>
      </c>
      <c r="J21" s="424">
        <f>I21*100%/$D$21</f>
        <v>0.2857142857142857</v>
      </c>
      <c r="K21" s="254">
        <f t="shared" si="4"/>
        <v>20</v>
      </c>
      <c r="L21" s="253">
        <f>K21*100%/$D$21</f>
        <v>0.7142857142857143</v>
      </c>
      <c r="M21" s="848"/>
      <c r="N21" s="849"/>
      <c r="O21" s="388"/>
      <c r="P21" s="389"/>
      <c r="Q21" s="212"/>
      <c r="R21" s="213"/>
      <c r="S21" s="388"/>
      <c r="T21" s="389"/>
      <c r="U21" s="229"/>
      <c r="V21" s="211"/>
    </row>
    <row r="22" spans="1:61" s="38" customFormat="1" ht="38.85" customHeight="1">
      <c r="A22" s="225">
        <v>7</v>
      </c>
      <c r="B22" s="850" t="s">
        <v>22</v>
      </c>
      <c r="C22" s="851"/>
      <c r="D22" s="226">
        <f>ПБ!B51</f>
        <v>28</v>
      </c>
      <c r="E22" s="227">
        <f>ПБ!C51</f>
        <v>0</v>
      </c>
      <c r="F22" s="422">
        <f>E22*100%/$D$22</f>
        <v>0</v>
      </c>
      <c r="G22" s="228">
        <f>ПБ!E51</f>
        <v>6</v>
      </c>
      <c r="H22" s="422">
        <f>G22*100%/$D$22</f>
        <v>0.21428571428571427</v>
      </c>
      <c r="I22" s="227">
        <f>ПБ!G51</f>
        <v>24</v>
      </c>
      <c r="J22" s="422">
        <f>I22*100%/$D$22</f>
        <v>0.8571428571428571</v>
      </c>
      <c r="K22" s="228">
        <f>SUM(E22,G22)</f>
        <v>6</v>
      </c>
      <c r="L22" s="422">
        <f>K22*100%/$D$22</f>
        <v>0.21428571428571427</v>
      </c>
      <c r="M22" s="463"/>
      <c r="N22" s="464"/>
      <c r="O22" s="388"/>
      <c r="P22" s="389"/>
      <c r="Q22" s="212"/>
      <c r="R22" s="213"/>
      <c r="S22" s="388"/>
      <c r="T22" s="389"/>
      <c r="U22" s="229"/>
      <c r="V22" s="211"/>
    </row>
    <row r="23" spans="1:61" s="38" customFormat="1" ht="51.75" customHeight="1" thickBot="1">
      <c r="A23" s="230">
        <v>8</v>
      </c>
      <c r="B23" s="830" t="s">
        <v>78</v>
      </c>
      <c r="C23" s="831"/>
      <c r="D23" s="231">
        <f>'Труд,ОБЖ'!B59</f>
        <v>28</v>
      </c>
      <c r="E23" s="201">
        <f>'Труд,ОБЖ'!C59</f>
        <v>0</v>
      </c>
      <c r="F23" s="425">
        <f>E23*100%/$D$23</f>
        <v>0</v>
      </c>
      <c r="G23" s="233">
        <f>'Труд,ОБЖ'!E59</f>
        <v>9</v>
      </c>
      <c r="H23" s="425">
        <f>G23*100%/$D$23</f>
        <v>0.32142857142857145</v>
      </c>
      <c r="I23" s="201">
        <f>'Труд,ОБЖ'!G59</f>
        <v>19</v>
      </c>
      <c r="J23" s="425">
        <f>I23*100%/$D$23</f>
        <v>0.6785714285714286</v>
      </c>
      <c r="K23" s="233">
        <f t="shared" ref="K23" si="10">SUM(E23,G23)</f>
        <v>9</v>
      </c>
      <c r="L23" s="232">
        <f>K23*100%/$D$23</f>
        <v>0.32142857142857145</v>
      </c>
      <c r="M23" s="72"/>
      <c r="N23" s="73"/>
      <c r="O23" s="390"/>
      <c r="P23" s="391"/>
      <c r="Q23" s="192"/>
      <c r="R23" s="71"/>
      <c r="S23" s="390"/>
      <c r="T23" s="391"/>
      <c r="U23" s="75"/>
      <c r="V23" s="193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</row>
    <row r="24" spans="1:61" s="38" customFormat="1" ht="51.75" customHeight="1">
      <c r="A24" s="234">
        <v>9</v>
      </c>
      <c r="B24" s="802" t="s">
        <v>12</v>
      </c>
      <c r="C24" s="803"/>
      <c r="D24" s="235">
        <f>ИЗО!B51</f>
        <v>28</v>
      </c>
      <c r="E24" s="236">
        <f>ИЗО!C51</f>
        <v>0</v>
      </c>
      <c r="F24" s="426">
        <f>E24*100%/$D$24</f>
        <v>0</v>
      </c>
      <c r="G24" s="238">
        <f>ИЗО!E51</f>
        <v>12</v>
      </c>
      <c r="H24" s="426">
        <f>G24*100%/$D$24</f>
        <v>0.42857142857142855</v>
      </c>
      <c r="I24" s="236">
        <f>ИЗО!G51</f>
        <v>16</v>
      </c>
      <c r="J24" s="426">
        <f>I24*100%/$D$24</f>
        <v>0.5714285714285714</v>
      </c>
      <c r="K24" s="238">
        <f t="shared" si="4"/>
        <v>12</v>
      </c>
      <c r="L24" s="237">
        <f>K24*100%/$D$24</f>
        <v>0.42857142857142855</v>
      </c>
      <c r="M24" s="804" t="s">
        <v>82</v>
      </c>
      <c r="N24" s="805"/>
      <c r="O24" s="392">
        <f t="shared" ref="O24:T24" si="11">AVERAGE(E24:E28)</f>
        <v>0</v>
      </c>
      <c r="P24" s="393" t="e">
        <f t="shared" si="11"/>
        <v>#DIV/0!</v>
      </c>
      <c r="Q24" s="218">
        <f t="shared" si="11"/>
        <v>7.8</v>
      </c>
      <c r="R24" s="219" t="e">
        <f t="shared" si="11"/>
        <v>#DIV/0!</v>
      </c>
      <c r="S24" s="392">
        <f t="shared" si="11"/>
        <v>20</v>
      </c>
      <c r="T24" s="393" t="e">
        <f t="shared" si="11"/>
        <v>#DIV/0!</v>
      </c>
      <c r="U24" s="216">
        <f t="shared" ref="U24:V24" si="12">AVERAGE(K24:K26)</f>
        <v>9.6666666666666661</v>
      </c>
      <c r="V24" s="217">
        <f t="shared" si="12"/>
        <v>0.34523809523809518</v>
      </c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</row>
    <row r="25" spans="1:61" s="38" customFormat="1" ht="38.85" customHeight="1">
      <c r="A25" s="220">
        <v>10</v>
      </c>
      <c r="B25" s="806" t="s">
        <v>21</v>
      </c>
      <c r="C25" s="807"/>
      <c r="D25" s="221">
        <f>ИЗО!B58</f>
        <v>28</v>
      </c>
      <c r="E25" s="222">
        <f>ИЗО!C58</f>
        <v>0</v>
      </c>
      <c r="F25" s="427">
        <f>E25*100%/$D$25</f>
        <v>0</v>
      </c>
      <c r="G25" s="224">
        <f>ИЗО!E58</f>
        <v>10</v>
      </c>
      <c r="H25" s="427">
        <f>G25*100%/$D$25</f>
        <v>0.35714285714285715</v>
      </c>
      <c r="I25" s="222">
        <f>ИЗО!G58</f>
        <v>18</v>
      </c>
      <c r="J25" s="427">
        <f>I25*100%/$D$25</f>
        <v>0.6428571428571429</v>
      </c>
      <c r="K25" s="222">
        <f t="shared" ref="K25" si="13">SUM(E25,G25)</f>
        <v>10</v>
      </c>
      <c r="L25" s="223">
        <f>K25*100%/$D$25</f>
        <v>0.35714285714285715</v>
      </c>
      <c r="M25" s="258"/>
      <c r="N25" s="259"/>
      <c r="O25" s="392"/>
      <c r="P25" s="393"/>
      <c r="Q25" s="218"/>
      <c r="R25" s="219"/>
      <c r="S25" s="392"/>
      <c r="T25" s="393"/>
      <c r="U25" s="216"/>
      <c r="V25" s="21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</row>
    <row r="26" spans="1:61" s="38" customFormat="1" ht="38.85" customHeight="1">
      <c r="A26" s="245">
        <v>11</v>
      </c>
      <c r="B26" s="808" t="s">
        <v>67</v>
      </c>
      <c r="C26" s="809"/>
      <c r="D26" s="246">
        <f>ИЗО!AE51</f>
        <v>28</v>
      </c>
      <c r="E26" s="247">
        <f>ИЗО!AF51</f>
        <v>0</v>
      </c>
      <c r="F26" s="428">
        <f>E26*100%/$D$26</f>
        <v>0</v>
      </c>
      <c r="G26" s="249">
        <f>ИЗО!AH51</f>
        <v>7</v>
      </c>
      <c r="H26" s="428">
        <f>G26*100%/$D$26</f>
        <v>0.25</v>
      </c>
      <c r="I26" s="247">
        <f>ИЗО!AJ51</f>
        <v>21</v>
      </c>
      <c r="J26" s="428">
        <f>I26*100%/$D$26</f>
        <v>0.75</v>
      </c>
      <c r="K26" s="249">
        <f t="shared" si="4"/>
        <v>7</v>
      </c>
      <c r="L26" s="248">
        <f>K26*100%/$D$26</f>
        <v>0.25</v>
      </c>
      <c r="M26" s="258"/>
      <c r="N26" s="259"/>
      <c r="O26" s="359"/>
      <c r="P26" s="394"/>
      <c r="Q26" s="239"/>
      <c r="R26" s="240"/>
      <c r="S26" s="359"/>
      <c r="T26" s="394"/>
      <c r="U26" s="216"/>
      <c r="V26" s="21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</row>
    <row r="27" spans="1:61" s="38" customFormat="1" ht="38.85" customHeight="1">
      <c r="A27" s="592">
        <v>12</v>
      </c>
      <c r="B27" s="810" t="s">
        <v>6</v>
      </c>
      <c r="C27" s="811"/>
      <c r="D27" s="593">
        <f>' констр '!B53</f>
        <v>28</v>
      </c>
      <c r="E27" s="594">
        <f>' констр '!C53</f>
        <v>0</v>
      </c>
      <c r="F27" s="595">
        <f>E27*100%/$D$27</f>
        <v>0</v>
      </c>
      <c r="G27" s="596">
        <f>' констр '!E53</f>
        <v>10</v>
      </c>
      <c r="H27" s="595">
        <f>G27*100%/$D$27</f>
        <v>0.35714285714285715</v>
      </c>
      <c r="I27" s="594">
        <f>' констр '!G53</f>
        <v>18</v>
      </c>
      <c r="J27" s="595">
        <f>I27*100%/$D$27</f>
        <v>0.6428571428571429</v>
      </c>
      <c r="K27" s="596">
        <f t="shared" ref="K27" si="14">SUM(E27,G27)</f>
        <v>10</v>
      </c>
      <c r="L27" s="595">
        <f>K27*100%/$D$27</f>
        <v>0.35714285714285715</v>
      </c>
      <c r="M27" s="359"/>
      <c r="N27" s="259"/>
      <c r="O27" s="359"/>
      <c r="P27" s="394"/>
      <c r="Q27" s="239"/>
      <c r="R27" s="240"/>
      <c r="S27" s="359"/>
      <c r="T27" s="394"/>
      <c r="U27" s="216"/>
      <c r="V27" s="21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</row>
    <row r="28" spans="1:61" s="38" customFormat="1" ht="38.85" customHeight="1" thickBot="1">
      <c r="A28" s="255">
        <v>13</v>
      </c>
      <c r="B28" s="812" t="s">
        <v>79</v>
      </c>
      <c r="C28" s="813"/>
      <c r="D28" s="256">
        <f>Музыка!B52</f>
        <v>0</v>
      </c>
      <c r="E28" s="188">
        <f>Музыка!C52</f>
        <v>0</v>
      </c>
      <c r="F28" s="429" t="e">
        <f>E28*100%/$D$28</f>
        <v>#DIV/0!</v>
      </c>
      <c r="G28" s="187">
        <f>Музыка!E52</f>
        <v>0</v>
      </c>
      <c r="H28" s="429" t="e">
        <f>G28*100%/$D$28</f>
        <v>#DIV/0!</v>
      </c>
      <c r="I28" s="188">
        <f>Музыка!G52</f>
        <v>27</v>
      </c>
      <c r="J28" s="429" t="e">
        <f>I28*100%/$D$28</f>
        <v>#DIV/0!</v>
      </c>
      <c r="K28" s="187">
        <f>SUM(E28,G28)</f>
        <v>0</v>
      </c>
      <c r="L28" s="257" t="e">
        <f>K28*100%/$D$28</f>
        <v>#DIV/0!</v>
      </c>
      <c r="M28" s="260"/>
      <c r="N28" s="261"/>
      <c r="O28" s="395"/>
      <c r="P28" s="396"/>
      <c r="Q28" s="214"/>
      <c r="R28" s="215"/>
      <c r="S28" s="395"/>
      <c r="T28" s="396"/>
      <c r="U28" s="450"/>
      <c r="V28" s="451"/>
    </row>
    <row r="29" spans="1:61" s="38" customFormat="1" ht="43.5" customHeight="1">
      <c r="A29" s="353">
        <v>14</v>
      </c>
      <c r="B29" s="814" t="s">
        <v>23</v>
      </c>
      <c r="C29" s="815"/>
      <c r="D29" s="354">
        <f>ФИЗО!B51</f>
        <v>0</v>
      </c>
      <c r="E29" s="355">
        <f>ФИЗО!C51</f>
        <v>0</v>
      </c>
      <c r="F29" s="430" t="e">
        <f>E29*100%/$D$29</f>
        <v>#DIV/0!</v>
      </c>
      <c r="G29" s="357">
        <f>ФИЗО!E51</f>
        <v>0</v>
      </c>
      <c r="H29" s="430" t="e">
        <f>G29*100%/$D$29</f>
        <v>#DIV/0!</v>
      </c>
      <c r="I29" s="355">
        <f>ФИЗО!G51</f>
        <v>27</v>
      </c>
      <c r="J29" s="430" t="e">
        <f>I29*100%/$D$29</f>
        <v>#DIV/0!</v>
      </c>
      <c r="K29" s="357">
        <f t="shared" si="4"/>
        <v>0</v>
      </c>
      <c r="L29" s="356" t="e">
        <f>K29*100%/$D$29</f>
        <v>#DIV/0!</v>
      </c>
      <c r="M29" s="816" t="s">
        <v>83</v>
      </c>
      <c r="N29" s="817"/>
      <c r="O29" s="397">
        <f t="shared" ref="O29:T29" si="15">AVERAGE(E29:E30)</f>
        <v>0</v>
      </c>
      <c r="P29" s="398" t="e">
        <f t="shared" si="15"/>
        <v>#DIV/0!</v>
      </c>
      <c r="Q29" s="242">
        <f t="shared" si="15"/>
        <v>8</v>
      </c>
      <c r="R29" s="243" t="e">
        <f t="shared" si="15"/>
        <v>#DIV/0!</v>
      </c>
      <c r="S29" s="397">
        <f t="shared" si="15"/>
        <v>19.5</v>
      </c>
      <c r="T29" s="398" t="e">
        <f t="shared" si="15"/>
        <v>#DIV/0!</v>
      </c>
      <c r="U29" s="241">
        <f t="shared" ref="U29:V29" si="16">K29</f>
        <v>0</v>
      </c>
      <c r="V29" s="244" t="e">
        <f t="shared" si="16"/>
        <v>#DIV/0!</v>
      </c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</row>
    <row r="30" spans="1:61" s="38" customFormat="1" ht="43.5" customHeight="1" thickBot="1">
      <c r="A30" s="515">
        <v>15</v>
      </c>
      <c r="B30" s="818" t="s">
        <v>158</v>
      </c>
      <c r="C30" s="819"/>
      <c r="D30" s="516">
        <f>Здоровье!B52</f>
        <v>28</v>
      </c>
      <c r="E30" s="517">
        <f>Здоровье!C52</f>
        <v>0</v>
      </c>
      <c r="F30" s="518">
        <f>E30*100%/$D$30</f>
        <v>0</v>
      </c>
      <c r="G30" s="519">
        <f>Здоровье!E52</f>
        <v>16</v>
      </c>
      <c r="H30" s="518">
        <f>G30*100%/$D$30</f>
        <v>0.5714285714285714</v>
      </c>
      <c r="I30" s="517">
        <f>Здоровье!G52</f>
        <v>12</v>
      </c>
      <c r="J30" s="518">
        <f>I30*100%/$D$30</f>
        <v>0.42857142857142855</v>
      </c>
      <c r="K30" s="519">
        <f>SUM(E30,G30)</f>
        <v>16</v>
      </c>
      <c r="L30" s="518">
        <f>K30*100%/$D$30</f>
        <v>0.5714285714285714</v>
      </c>
      <c r="M30" s="493"/>
      <c r="N30" s="494"/>
      <c r="O30" s="495"/>
      <c r="P30" s="496"/>
      <c r="Q30" s="497"/>
      <c r="R30" s="498"/>
      <c r="S30" s="495"/>
      <c r="T30" s="496"/>
      <c r="U30" s="477"/>
      <c r="V30" s="499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</row>
    <row r="31" spans="1:61" s="38" customFormat="1" ht="51.75" customHeight="1" thickBot="1">
      <c r="A31" s="58"/>
      <c r="B31" s="820" t="s">
        <v>26</v>
      </c>
      <c r="C31" s="821"/>
      <c r="D31" s="64">
        <f t="shared" ref="D31:L31" si="17">AVERAGE(D16:D30)</f>
        <v>24.266666666666666</v>
      </c>
      <c r="E31" s="60">
        <f t="shared" si="17"/>
        <v>0</v>
      </c>
      <c r="F31" s="431" t="e">
        <f t="shared" si="17"/>
        <v>#DIV/0!</v>
      </c>
      <c r="G31" s="59">
        <f t="shared" si="17"/>
        <v>9.1333333333333329</v>
      </c>
      <c r="H31" s="432" t="e">
        <f t="shared" si="17"/>
        <v>#DIV/0!</v>
      </c>
      <c r="I31" s="60">
        <f t="shared" si="17"/>
        <v>18.866666666666667</v>
      </c>
      <c r="J31" s="431" t="e">
        <f t="shared" si="17"/>
        <v>#DIV/0!</v>
      </c>
      <c r="K31" s="66">
        <f t="shared" si="17"/>
        <v>9.1333333333333329</v>
      </c>
      <c r="L31" s="115" t="e">
        <f t="shared" si="17"/>
        <v>#DIV/0!</v>
      </c>
      <c r="M31" s="822" t="s">
        <v>26</v>
      </c>
      <c r="N31" s="823"/>
      <c r="O31" s="59">
        <f>E31</f>
        <v>0</v>
      </c>
      <c r="P31" s="431" t="e">
        <f>F31</f>
        <v>#DIV/0!</v>
      </c>
      <c r="Q31" s="59">
        <f t="shared" ref="Q31:V31" si="18">G31</f>
        <v>9.1333333333333329</v>
      </c>
      <c r="R31" s="431" t="e">
        <f t="shared" si="18"/>
        <v>#DIV/0!</v>
      </c>
      <c r="S31" s="597">
        <f t="shared" si="18"/>
        <v>18.866666666666667</v>
      </c>
      <c r="T31" s="598" t="e">
        <f t="shared" si="18"/>
        <v>#DIV/0!</v>
      </c>
      <c r="U31" s="60">
        <f t="shared" si="18"/>
        <v>9.1333333333333329</v>
      </c>
      <c r="V31" s="431" t="e">
        <f t="shared" si="18"/>
        <v>#DIV/0!</v>
      </c>
    </row>
    <row r="32" spans="1:61">
      <c r="A32" s="13"/>
      <c r="B32" s="11"/>
      <c r="C32" s="11"/>
      <c r="D32" s="11"/>
      <c r="E32" s="11"/>
      <c r="F32" s="11"/>
    </row>
    <row r="33" spans="1:17" ht="31.5" customHeight="1">
      <c r="A33"/>
      <c r="G33"/>
    </row>
    <row r="34" spans="1:17" ht="24" customHeight="1">
      <c r="A34"/>
      <c r="G34"/>
    </row>
    <row r="35" spans="1:17" ht="26.25" customHeight="1">
      <c r="A35"/>
      <c r="B35" s="801" t="s">
        <v>192</v>
      </c>
      <c r="C35" s="801"/>
      <c r="D35" s="801"/>
      <c r="E35" s="801"/>
      <c r="G35"/>
      <c r="N35" s="801" t="s">
        <v>191</v>
      </c>
      <c r="O35" s="801"/>
      <c r="P35" s="801"/>
      <c r="Q35" s="801"/>
    </row>
    <row r="36" spans="1:17" ht="32.25" customHeight="1">
      <c r="A36"/>
      <c r="B36" s="801"/>
      <c r="C36" s="801"/>
      <c r="D36" s="801"/>
      <c r="E36" s="801"/>
      <c r="G36"/>
      <c r="N36" s="801"/>
      <c r="O36" s="801"/>
      <c r="P36" s="801"/>
      <c r="Q36" s="801"/>
    </row>
    <row r="37" spans="1:17" ht="32.25" customHeight="1">
      <c r="A37"/>
      <c r="B37" s="801"/>
      <c r="C37" s="801"/>
      <c r="D37" s="801"/>
      <c r="E37" s="801"/>
      <c r="G37"/>
      <c r="N37" s="801"/>
      <c r="O37" s="801"/>
      <c r="P37" s="801"/>
      <c r="Q37" s="801"/>
    </row>
    <row r="38" spans="1:17" ht="30" customHeight="1">
      <c r="A38"/>
      <c r="B38" s="801"/>
      <c r="C38" s="801"/>
      <c r="D38" s="801"/>
      <c r="E38" s="801"/>
      <c r="G38"/>
      <c r="N38" s="801"/>
      <c r="O38" s="801"/>
      <c r="P38" s="801"/>
      <c r="Q38" s="801"/>
    </row>
    <row r="39" spans="1:17" ht="36.75" customHeight="1">
      <c r="A39"/>
      <c r="G39"/>
    </row>
    <row r="40" spans="1:17" ht="34.5" customHeight="1">
      <c r="A40"/>
      <c r="G40"/>
    </row>
    <row r="41" spans="1:17" ht="39.75" customHeight="1">
      <c r="A41"/>
      <c r="G41"/>
    </row>
    <row r="42" spans="1:17" ht="33" customHeight="1">
      <c r="A42"/>
      <c r="G42"/>
    </row>
    <row r="43" spans="1:17" ht="42.75" customHeight="1">
      <c r="A43"/>
      <c r="G43"/>
    </row>
    <row r="44" spans="1:17" ht="20.25" customHeight="1"/>
    <row r="45" spans="1:17" ht="27.75" customHeight="1"/>
    <row r="46" spans="1:17" ht="31.5" customHeight="1"/>
    <row r="48" spans="1:17" ht="48" customHeight="1"/>
    <row r="49" ht="39.75" customHeight="1"/>
    <row r="50" ht="41.25" customHeight="1"/>
    <row r="51" ht="56.25" customHeight="1"/>
    <row r="52" ht="53.25" customHeight="1"/>
  </sheetData>
  <protectedRanges>
    <protectedRange sqref="D4:H4" name="Диапазон1_1"/>
  </protectedRanges>
  <mergeCells count="48">
    <mergeCell ref="M19:N19"/>
    <mergeCell ref="B1:T1"/>
    <mergeCell ref="B2:T2"/>
    <mergeCell ref="B14:C15"/>
    <mergeCell ref="G14:H14"/>
    <mergeCell ref="Q14:R14"/>
    <mergeCell ref="E5:F5"/>
    <mergeCell ref="B7:C7"/>
    <mergeCell ref="D8:H8"/>
    <mergeCell ref="D7:E7"/>
    <mergeCell ref="D4:M4"/>
    <mergeCell ref="D6:M6"/>
    <mergeCell ref="D9:M9"/>
    <mergeCell ref="B11:S11"/>
    <mergeCell ref="B17:C17"/>
    <mergeCell ref="B18:C18"/>
    <mergeCell ref="M24:N24"/>
    <mergeCell ref="B16:C16"/>
    <mergeCell ref="S14:T14"/>
    <mergeCell ref="U14:V14"/>
    <mergeCell ref="O14:P14"/>
    <mergeCell ref="M21:N21"/>
    <mergeCell ref="K14:L14"/>
    <mergeCell ref="I14:J14"/>
    <mergeCell ref="D14:D15"/>
    <mergeCell ref="E14:F14"/>
    <mergeCell ref="M18:N18"/>
    <mergeCell ref="M16:N16"/>
    <mergeCell ref="M17:N17"/>
    <mergeCell ref="M14:N15"/>
    <mergeCell ref="M20:N20"/>
    <mergeCell ref="B20:C20"/>
    <mergeCell ref="B19:C19"/>
    <mergeCell ref="B22:C22"/>
    <mergeCell ref="B27:C27"/>
    <mergeCell ref="N35:Q38"/>
    <mergeCell ref="M29:N29"/>
    <mergeCell ref="M31:N31"/>
    <mergeCell ref="B28:C28"/>
    <mergeCell ref="B31:C31"/>
    <mergeCell ref="B30:C30"/>
    <mergeCell ref="B35:E38"/>
    <mergeCell ref="B26:C26"/>
    <mergeCell ref="B21:C21"/>
    <mergeCell ref="B29:C29"/>
    <mergeCell ref="B24:C24"/>
    <mergeCell ref="B23:C23"/>
    <mergeCell ref="B25:C25"/>
  </mergeCells>
  <phoneticPr fontId="4" type="noConversion"/>
  <pageMargins left="0.74803149606299213" right="0.74803149606299213" top="0.59055118110236227" bottom="0.39370078740157483" header="0.11811023622047245" footer="0.11811023622047245"/>
  <pageSetup paperSize="9" scale="28" fitToHeight="30" orientation="landscape" horizontalDpi="4294967293" r:id="rId1"/>
  <headerFooter alignWithMargins="0"/>
  <rowBreaks count="1" manualBreakCount="1">
    <brk id="33" max="25" man="1"/>
  </rowBreaks>
  <colBreaks count="2" manualBreakCount="2">
    <brk id="31" max="30" man="1"/>
    <brk id="32" max="3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I89"/>
  <sheetViews>
    <sheetView tabSelected="1" view="pageBreakPreview" topLeftCell="H8" zoomScale="62" zoomScaleSheetLayoutView="62" workbookViewId="0">
      <selection activeCell="K28" sqref="K28"/>
    </sheetView>
  </sheetViews>
  <sheetFormatPr defaultRowHeight="12.75"/>
  <cols>
    <col min="1" max="1" width="9.140625" customWidth="1"/>
    <col min="2" max="2" width="27.85546875" customWidth="1"/>
    <col min="3" max="11" width="12.5703125" customWidth="1"/>
    <col min="12" max="12" width="14.5703125" customWidth="1"/>
    <col min="13" max="15" width="16.42578125" customWidth="1"/>
    <col min="16" max="16" width="15.28515625" customWidth="1"/>
    <col min="17" max="17" width="18.5703125" customWidth="1"/>
    <col min="18" max="26" width="11.5703125" customWidth="1"/>
    <col min="27" max="27" width="11.7109375" customWidth="1"/>
    <col min="28" max="30" width="19.28515625" customWidth="1"/>
    <col min="31" max="31" width="11.7109375" customWidth="1"/>
    <col min="32" max="32" width="16.85546875" customWidth="1"/>
    <col min="33" max="33" width="11.7109375" customWidth="1"/>
    <col min="34" max="34" width="11" customWidth="1"/>
    <col min="35" max="35" width="14.42578125" customWidth="1"/>
    <col min="36" max="36" width="12" customWidth="1"/>
    <col min="38" max="38" width="11.7109375" customWidth="1"/>
  </cols>
  <sheetData>
    <row r="1" spans="1:35" s="77" customFormat="1" ht="23.25">
      <c r="A1" s="904" t="s">
        <v>48</v>
      </c>
      <c r="B1" s="904"/>
      <c r="C1" s="904"/>
      <c r="D1" s="904"/>
      <c r="E1" s="904"/>
      <c r="F1" s="904"/>
      <c r="G1" s="904"/>
      <c r="H1" s="904"/>
      <c r="I1" s="904"/>
      <c r="J1" s="904"/>
      <c r="K1" s="904"/>
      <c r="L1" s="904"/>
      <c r="M1" s="904"/>
      <c r="N1" s="904"/>
      <c r="O1" s="904"/>
      <c r="P1" s="904"/>
      <c r="Q1" s="904"/>
      <c r="R1" s="904"/>
      <c r="S1" s="904"/>
      <c r="T1" s="904"/>
      <c r="U1" s="904"/>
      <c r="V1" s="904"/>
      <c r="W1" s="904"/>
      <c r="X1" s="904"/>
      <c r="Y1" s="904"/>
      <c r="Z1" s="904"/>
      <c r="AA1" s="904"/>
      <c r="AB1" s="904"/>
      <c r="AC1" s="904"/>
      <c r="AD1" s="904"/>
      <c r="AE1" s="904"/>
      <c r="AF1" s="904"/>
      <c r="AG1" s="904"/>
      <c r="AH1" s="904"/>
      <c r="AI1" s="904"/>
    </row>
    <row r="2" spans="1:35" s="77" customFormat="1" ht="23.25">
      <c r="A2" s="905" t="s">
        <v>0</v>
      </c>
      <c r="B2" s="905"/>
      <c r="C2" s="905"/>
      <c r="D2" s="905"/>
      <c r="E2" s="905"/>
      <c r="F2" s="905"/>
      <c r="G2" s="905"/>
      <c r="H2" s="905"/>
      <c r="I2" s="905"/>
      <c r="J2" s="905"/>
      <c r="K2" s="905"/>
      <c r="L2" s="905"/>
      <c r="M2" s="905"/>
      <c r="N2" s="905"/>
      <c r="O2" s="905"/>
      <c r="P2" s="905"/>
      <c r="Q2" s="905"/>
      <c r="R2" s="905"/>
      <c r="S2" s="905"/>
      <c r="T2" s="905"/>
      <c r="U2" s="905"/>
      <c r="V2" s="905"/>
      <c r="W2" s="905"/>
      <c r="X2" s="905"/>
      <c r="Y2" s="905"/>
      <c r="Z2" s="905"/>
      <c r="AA2" s="905"/>
      <c r="AB2" s="905"/>
      <c r="AC2" s="905"/>
      <c r="AD2" s="905"/>
      <c r="AE2" s="905"/>
      <c r="AF2" s="905"/>
      <c r="AG2" s="905"/>
      <c r="AH2" s="905"/>
      <c r="AI2" s="905"/>
    </row>
    <row r="3" spans="1:35" s="77" customFormat="1" ht="23.25">
      <c r="A3" s="905" t="s">
        <v>103</v>
      </c>
      <c r="B3" s="905"/>
      <c r="C3" s="905"/>
      <c r="D3" s="905"/>
      <c r="E3" s="905"/>
      <c r="F3" s="905"/>
      <c r="G3" s="905"/>
      <c r="H3" s="905"/>
      <c r="I3" s="905"/>
      <c r="J3" s="905"/>
      <c r="K3" s="905"/>
      <c r="L3" s="905"/>
      <c r="M3" s="905"/>
      <c r="N3" s="905"/>
      <c r="O3" s="905"/>
      <c r="P3" s="905"/>
      <c r="Q3" s="905"/>
      <c r="R3" s="905"/>
      <c r="S3" s="905"/>
      <c r="T3" s="905"/>
      <c r="U3" s="905"/>
      <c r="V3" s="905"/>
      <c r="W3" s="905"/>
      <c r="X3" s="905"/>
      <c r="Y3" s="905"/>
      <c r="Z3" s="905"/>
      <c r="AA3" s="905"/>
      <c r="AB3" s="905"/>
      <c r="AC3" s="905"/>
      <c r="AD3" s="905"/>
      <c r="AE3" s="905"/>
      <c r="AF3" s="905"/>
      <c r="AG3" s="905"/>
      <c r="AH3" s="905"/>
      <c r="AI3" s="905"/>
    </row>
    <row r="4" spans="1:35" s="77" customFormat="1" ht="23.25">
      <c r="A4" s="906" t="s">
        <v>104</v>
      </c>
      <c r="B4" s="906"/>
      <c r="C4" s="906"/>
      <c r="D4" s="906"/>
      <c r="E4" s="906"/>
      <c r="F4" s="906"/>
      <c r="G4" s="906"/>
      <c r="H4" s="906"/>
      <c r="I4" s="906"/>
      <c r="J4" s="906"/>
      <c r="K4" s="906"/>
      <c r="L4" s="906"/>
      <c r="M4" s="906"/>
      <c r="N4" s="906"/>
      <c r="O4" s="906"/>
      <c r="P4" s="906"/>
      <c r="Q4" s="906"/>
      <c r="R4" s="906"/>
      <c r="S4" s="906"/>
      <c r="T4" s="906"/>
      <c r="U4" s="906"/>
      <c r="V4" s="906"/>
      <c r="W4" s="906"/>
      <c r="X4" s="906"/>
      <c r="Y4" s="906"/>
      <c r="Z4" s="906"/>
      <c r="AA4" s="906"/>
      <c r="AB4" s="906"/>
      <c r="AC4" s="906"/>
      <c r="AD4" s="906"/>
      <c r="AE4" s="906"/>
      <c r="AF4" s="906"/>
      <c r="AG4" s="906"/>
      <c r="AH4" s="906"/>
      <c r="AI4" s="906"/>
    </row>
    <row r="5" spans="1:35">
      <c r="A5" s="2"/>
    </row>
    <row r="6" spans="1:35" s="76" customFormat="1" ht="20.25">
      <c r="A6" s="907" t="s">
        <v>27</v>
      </c>
      <c r="B6" s="907"/>
      <c r="C6" s="913" t="str">
        <f>'справка Н.Г.'!D4</f>
        <v>дети 3-4  лет жизни группы №1 общеразвивающей направленности</v>
      </c>
      <c r="D6" s="914"/>
      <c r="E6" s="914"/>
      <c r="F6" s="914"/>
      <c r="G6" s="914"/>
      <c r="H6" s="914"/>
      <c r="I6" s="914"/>
      <c r="J6" s="914"/>
      <c r="K6" s="914"/>
      <c r="L6" s="914"/>
      <c r="M6" s="914"/>
      <c r="N6" s="914"/>
      <c r="O6" s="914"/>
      <c r="P6" s="914"/>
      <c r="Q6" s="915"/>
    </row>
    <row r="7" spans="1:35" s="76" customFormat="1" ht="20.25">
      <c r="A7" s="78" t="s">
        <v>8</v>
      </c>
      <c r="B7" s="78"/>
      <c r="C7" s="916" t="str">
        <f>'справка Н.Г.'!D9</f>
        <v>Кузнецова  Ольга Яковлевна,</v>
      </c>
      <c r="D7" s="917"/>
      <c r="E7" s="917"/>
      <c r="F7" s="917"/>
      <c r="G7" s="917"/>
      <c r="H7" s="917"/>
      <c r="I7" s="917"/>
      <c r="J7" s="917"/>
      <c r="K7" s="917"/>
      <c r="L7" s="917"/>
      <c r="M7" s="917"/>
      <c r="N7" s="917"/>
      <c r="O7" s="917"/>
      <c r="P7" s="917"/>
      <c r="Q7" s="918"/>
    </row>
    <row r="8" spans="1:35" s="76" customFormat="1" ht="20.25">
      <c r="A8" s="78" t="s">
        <v>7</v>
      </c>
      <c r="B8" s="113" t="str">
        <f>'справка Н.Г.'!C5</f>
        <v>2022-2023</v>
      </c>
      <c r="C8" s="911"/>
      <c r="D8" s="912"/>
      <c r="E8" s="912"/>
      <c r="F8" s="912"/>
      <c r="G8" s="912"/>
      <c r="H8" s="912"/>
      <c r="I8" s="912"/>
      <c r="J8" s="653"/>
    </row>
    <row r="9" spans="1:35" s="76" customFormat="1" ht="20.25">
      <c r="A9" s="80"/>
    </row>
    <row r="10" spans="1:35" s="76" customFormat="1" ht="18" customHeight="1">
      <c r="A10" s="919" t="s">
        <v>107</v>
      </c>
      <c r="B10" s="919"/>
      <c r="C10" s="919"/>
      <c r="D10" s="919"/>
      <c r="E10" s="919"/>
      <c r="F10" s="919"/>
      <c r="G10" s="919"/>
      <c r="H10" s="919"/>
      <c r="I10" s="919"/>
      <c r="J10" s="919"/>
      <c r="K10" s="919"/>
      <c r="L10" s="919"/>
      <c r="M10" s="919"/>
      <c r="N10" s="919"/>
      <c r="O10" s="919"/>
      <c r="P10" s="919"/>
      <c r="Q10" s="919"/>
      <c r="R10" s="919"/>
      <c r="S10" s="919"/>
      <c r="T10" s="919"/>
      <c r="U10" s="919"/>
      <c r="V10" s="919"/>
      <c r="W10" s="919"/>
      <c r="X10" s="919"/>
      <c r="Y10" s="919"/>
      <c r="Z10" s="919"/>
    </row>
    <row r="13" spans="1:35" ht="13.5" customHeight="1" thickBot="1"/>
    <row r="14" spans="1:35" ht="19.5" customHeight="1" thickBot="1">
      <c r="A14" s="924"/>
      <c r="B14" s="927" t="s">
        <v>1</v>
      </c>
      <c r="C14" s="908" t="s">
        <v>24</v>
      </c>
      <c r="D14" s="909"/>
      <c r="E14" s="909"/>
      <c r="F14" s="909"/>
      <c r="G14" s="909"/>
      <c r="H14" s="909"/>
      <c r="I14" s="909"/>
      <c r="J14" s="909"/>
      <c r="K14" s="909"/>
      <c r="L14" s="909"/>
      <c r="M14" s="909"/>
      <c r="N14" s="909"/>
      <c r="O14" s="909"/>
      <c r="P14" s="909"/>
      <c r="Q14" s="910"/>
      <c r="R14" s="908" t="s">
        <v>76</v>
      </c>
      <c r="S14" s="909"/>
      <c r="T14" s="909"/>
      <c r="U14" s="909"/>
      <c r="V14" s="909"/>
      <c r="W14" s="909"/>
      <c r="X14" s="909"/>
      <c r="Y14" s="909"/>
      <c r="Z14" s="909"/>
      <c r="AA14" s="909"/>
      <c r="AB14" s="909"/>
      <c r="AC14" s="909"/>
      <c r="AD14" s="909"/>
      <c r="AE14" s="909"/>
      <c r="AF14" s="910"/>
    </row>
    <row r="15" spans="1:35" s="4" customFormat="1" ht="84.75" customHeight="1" thickBot="1">
      <c r="A15" s="925"/>
      <c r="B15" s="928"/>
      <c r="C15" s="929" t="s">
        <v>75</v>
      </c>
      <c r="D15" s="930"/>
      <c r="E15" s="931"/>
      <c r="F15" s="929" t="s">
        <v>114</v>
      </c>
      <c r="G15" s="930"/>
      <c r="H15" s="931"/>
      <c r="I15" s="929" t="s">
        <v>105</v>
      </c>
      <c r="J15" s="930"/>
      <c r="K15" s="931"/>
      <c r="L15" s="932" t="s">
        <v>37</v>
      </c>
      <c r="M15" s="933"/>
      <c r="N15" s="936" t="s">
        <v>181</v>
      </c>
      <c r="O15" s="937"/>
      <c r="P15" s="932" t="s">
        <v>38</v>
      </c>
      <c r="Q15" s="933"/>
      <c r="R15" s="720" t="s">
        <v>140</v>
      </c>
      <c r="S15" s="722"/>
      <c r="T15" s="721"/>
      <c r="U15" s="720" t="s">
        <v>115</v>
      </c>
      <c r="V15" s="722"/>
      <c r="W15" s="722"/>
      <c r="X15" s="720" t="s">
        <v>77</v>
      </c>
      <c r="Y15" s="722"/>
      <c r="Z15" s="721"/>
      <c r="AA15" s="932" t="s">
        <v>37</v>
      </c>
      <c r="AB15" s="933"/>
      <c r="AC15" s="936" t="s">
        <v>181</v>
      </c>
      <c r="AD15" s="937"/>
      <c r="AE15" s="932" t="s">
        <v>38</v>
      </c>
      <c r="AF15" s="933"/>
    </row>
    <row r="16" spans="1:35" s="4" customFormat="1" ht="34.5" customHeight="1" thickBot="1">
      <c r="A16" s="926"/>
      <c r="B16" s="928"/>
      <c r="C16" s="27" t="s">
        <v>35</v>
      </c>
      <c r="D16" s="660" t="s">
        <v>179</v>
      </c>
      <c r="E16" s="30" t="s">
        <v>36</v>
      </c>
      <c r="F16" s="29" t="s">
        <v>35</v>
      </c>
      <c r="G16" s="660" t="s">
        <v>179</v>
      </c>
      <c r="H16" s="28" t="s">
        <v>36</v>
      </c>
      <c r="I16" s="27" t="s">
        <v>35</v>
      </c>
      <c r="J16" s="660" t="s">
        <v>180</v>
      </c>
      <c r="K16" s="30" t="s">
        <v>36</v>
      </c>
      <c r="L16" s="934"/>
      <c r="M16" s="935"/>
      <c r="N16" s="936"/>
      <c r="O16" s="937"/>
      <c r="P16" s="934"/>
      <c r="Q16" s="935"/>
      <c r="R16" s="27" t="s">
        <v>35</v>
      </c>
      <c r="S16" s="660" t="s">
        <v>179</v>
      </c>
      <c r="T16" s="30" t="s">
        <v>36</v>
      </c>
      <c r="U16" s="29" t="s">
        <v>35</v>
      </c>
      <c r="V16" s="660" t="s">
        <v>179</v>
      </c>
      <c r="W16" s="28" t="s">
        <v>36</v>
      </c>
      <c r="X16" s="27" t="s">
        <v>35</v>
      </c>
      <c r="Y16" s="660" t="s">
        <v>180</v>
      </c>
      <c r="Z16" s="30" t="s">
        <v>36</v>
      </c>
      <c r="AA16" s="934"/>
      <c r="AB16" s="935"/>
      <c r="AC16" s="936"/>
      <c r="AD16" s="937"/>
      <c r="AE16" s="934"/>
      <c r="AF16" s="935"/>
    </row>
    <row r="17" spans="1:32" s="77" customFormat="1" ht="22.7" customHeight="1">
      <c r="A17" s="444">
        <v>1</v>
      </c>
      <c r="B17" s="709" t="s">
        <v>235</v>
      </c>
      <c r="C17" s="706">
        <v>1</v>
      </c>
      <c r="D17" s="662"/>
      <c r="E17" s="663"/>
      <c r="F17" s="567">
        <v>1</v>
      </c>
      <c r="G17" s="662"/>
      <c r="H17" s="664"/>
      <c r="I17" s="567">
        <v>1</v>
      </c>
      <c r="J17" s="662"/>
      <c r="K17" s="663"/>
      <c r="L17" s="82">
        <f>SUM(C17,F17,I17)</f>
        <v>3</v>
      </c>
      <c r="M17" s="83" t="str">
        <f>IF(L17&lt;5,"низкий",IF(L17&lt;8,"средний",IF(L17&gt;7,"высокий")))</f>
        <v>низкий</v>
      </c>
      <c r="N17" s="102">
        <f>SUM(D17,G17,J17)</f>
        <v>0</v>
      </c>
      <c r="O17" s="676" t="str">
        <f>IF(N17&lt;5,"низкий",IF(N17&lt;8,"средний",IF(N17&gt;7,"высокий")))</f>
        <v>низкий</v>
      </c>
      <c r="P17" s="82">
        <f>SUM(E17,H17,K17)</f>
        <v>0</v>
      </c>
      <c r="Q17" s="84" t="str">
        <f>IF(P17&lt;5,"низкий",IF(P17&lt;8,"средний",IF(P17&gt;7,"высокий")))</f>
        <v>низкий</v>
      </c>
      <c r="R17" s="567">
        <v>1</v>
      </c>
      <c r="S17" s="662"/>
      <c r="T17" s="663"/>
      <c r="U17" s="567">
        <v>1</v>
      </c>
      <c r="V17" s="662"/>
      <c r="W17" s="664"/>
      <c r="X17" s="567">
        <v>1</v>
      </c>
      <c r="Y17" s="662"/>
      <c r="Z17" s="663"/>
      <c r="AA17" s="82">
        <f>SUM(R17,U17,X17)</f>
        <v>3</v>
      </c>
      <c r="AB17" s="83" t="str">
        <f>IF(AA17&lt;5,"низкий",IF(AA17&lt;8,"средний",IF(AA17&gt;7,"высокий")))</f>
        <v>низкий</v>
      </c>
      <c r="AC17" s="102">
        <f>SUM(S17,V17,Y17)</f>
        <v>0</v>
      </c>
      <c r="AD17" s="676" t="str">
        <f>IF(AC17&lt;5,"низкий",IF(AC17&lt;8,"средний",IF(AC17&gt;7,"высокий")))</f>
        <v>низкий</v>
      </c>
      <c r="AE17" s="82">
        <f>SUM(T17,W17,Z17)</f>
        <v>0</v>
      </c>
      <c r="AF17" s="84" t="str">
        <f>IF(AE17&lt;5,"низкий",IF(AE17&lt;8,"средний",IF(AE17&gt;7,"высокий")))</f>
        <v>низкий</v>
      </c>
    </row>
    <row r="18" spans="1:32" s="77" customFormat="1" ht="22.7" customHeight="1">
      <c r="A18" s="443">
        <v>2</v>
      </c>
      <c r="B18" s="642" t="s">
        <v>236</v>
      </c>
      <c r="C18" s="639">
        <v>2</v>
      </c>
      <c r="D18" s="665"/>
      <c r="E18" s="666"/>
      <c r="F18" s="638">
        <v>2</v>
      </c>
      <c r="G18" s="665"/>
      <c r="H18" s="667"/>
      <c r="I18" s="638">
        <v>2</v>
      </c>
      <c r="J18" s="665"/>
      <c r="K18" s="666"/>
      <c r="L18" s="85">
        <f>SUM(C18,F18,I18)</f>
        <v>6</v>
      </c>
      <c r="M18" s="83" t="str">
        <f>IF(L18&lt;5,"низкий",IF(L18&lt;8,"средний",IF(L18&gt;7,"высокий")))</f>
        <v>средний</v>
      </c>
      <c r="N18" s="103">
        <f t="shared" ref="N18:N19" si="0">SUM(D18,G18,J18)</f>
        <v>0</v>
      </c>
      <c r="O18" s="104" t="str">
        <f t="shared" ref="O18:O19" si="1">IF(N18&lt;5,"низкий",IF(N18&lt;8,"средний",IF(N18&gt;7,"высокий")))</f>
        <v>низкий</v>
      </c>
      <c r="P18" s="85">
        <f>SUM(E18,H18,K18)</f>
        <v>0</v>
      </c>
      <c r="Q18" s="86" t="str">
        <f>IF(P18&lt;5,"низкий",IF(P18&lt;8,"средний",IF(P18&gt;7,"высокий")))</f>
        <v>низкий</v>
      </c>
      <c r="R18" s="638">
        <v>2</v>
      </c>
      <c r="S18" s="665"/>
      <c r="T18" s="666"/>
      <c r="U18" s="638">
        <v>1</v>
      </c>
      <c r="V18" s="665"/>
      <c r="W18" s="667"/>
      <c r="X18" s="638">
        <v>2</v>
      </c>
      <c r="Y18" s="665"/>
      <c r="Z18" s="666"/>
      <c r="AA18" s="85">
        <f>SUM(R18,U18,X18)</f>
        <v>5</v>
      </c>
      <c r="AB18" s="83" t="str">
        <f>IF(AA18&lt;5,"низкий",IF(AA18&lt;8,"средний",IF(AA18&gt;7,"высокий")))</f>
        <v>средний</v>
      </c>
      <c r="AC18" s="103">
        <f t="shared" ref="AC18:AC46" si="2">SUM(S18,V18,Y18)</f>
        <v>0</v>
      </c>
      <c r="AD18" s="104" t="str">
        <f t="shared" ref="AD18:AD47" si="3">IF(AC18&lt;5,"низкий",IF(AC18&lt;8,"средний",IF(AC18&gt;7,"высокий")))</f>
        <v>низкий</v>
      </c>
      <c r="AE18" s="85">
        <f>SUM(T18,W18,Z18)</f>
        <v>0</v>
      </c>
      <c r="AF18" s="466" t="str">
        <f>IF(AE18&lt;5,"низкий",IF(AE18&lt;8,"средний",IF(AE18&gt;7,"высокий")))</f>
        <v>низкий</v>
      </c>
    </row>
    <row r="19" spans="1:32" s="77" customFormat="1" ht="22.7" customHeight="1">
      <c r="A19" s="443">
        <v>3</v>
      </c>
      <c r="B19" s="640" t="s">
        <v>237</v>
      </c>
      <c r="C19" s="639">
        <v>2</v>
      </c>
      <c r="D19" s="665"/>
      <c r="E19" s="666"/>
      <c r="F19" s="638">
        <v>1</v>
      </c>
      <c r="G19" s="665"/>
      <c r="H19" s="667"/>
      <c r="I19" s="638">
        <v>1</v>
      </c>
      <c r="J19" s="665"/>
      <c r="K19" s="666"/>
      <c r="L19" s="85">
        <f t="shared" ref="L19:L37" si="4">SUM(C19,F19,I19)</f>
        <v>4</v>
      </c>
      <c r="M19" s="83" t="str">
        <f t="shared" ref="M19:M44" si="5">IF(L19&lt;5,"низкий",IF(L19&lt;8,"средний",IF(L19&gt;7,"высокий")))</f>
        <v>низкий</v>
      </c>
      <c r="N19" s="103">
        <f t="shared" si="0"/>
        <v>0</v>
      </c>
      <c r="O19" s="104" t="str">
        <f t="shared" si="1"/>
        <v>низкий</v>
      </c>
      <c r="P19" s="85">
        <f t="shared" ref="P19:P37" si="6">SUM(E19,H19,K19)</f>
        <v>0</v>
      </c>
      <c r="Q19" s="86" t="str">
        <f t="shared" ref="Q19:Q43" si="7">IF(P19&lt;5,"низкий",IF(P19&lt;8,"средний",IF(P19&gt;7,"высокий")))</f>
        <v>низкий</v>
      </c>
      <c r="R19" s="638">
        <v>1</v>
      </c>
      <c r="S19" s="665"/>
      <c r="T19" s="666"/>
      <c r="U19" s="638">
        <v>1</v>
      </c>
      <c r="V19" s="665"/>
      <c r="W19" s="667"/>
      <c r="X19" s="638">
        <v>1</v>
      </c>
      <c r="Y19" s="665"/>
      <c r="Z19" s="666"/>
      <c r="AA19" s="85">
        <f t="shared" ref="AA19:AA39" si="8">SUM(R19,U19,X19)</f>
        <v>3</v>
      </c>
      <c r="AB19" s="83" t="str">
        <f t="shared" ref="AB19:AB39" si="9">IF(AA19&lt;5,"низкий",IF(AA19&lt;8,"средний",IF(AA19&gt;7,"высокий")))</f>
        <v>низкий</v>
      </c>
      <c r="AC19" s="103">
        <f t="shared" si="2"/>
        <v>0</v>
      </c>
      <c r="AD19" s="104" t="str">
        <f t="shared" si="3"/>
        <v>низкий</v>
      </c>
      <c r="AE19" s="85">
        <f t="shared" ref="AE19:AE39" si="10">SUM(T19,W19,Z19)</f>
        <v>0</v>
      </c>
      <c r="AF19" s="466" t="str">
        <f t="shared" ref="AF19:AF39" si="11">IF(AE19&lt;5,"низкий",IF(AE19&lt;8,"средний",IF(AE19&gt;7,"высокий")))</f>
        <v>низкий</v>
      </c>
    </row>
    <row r="20" spans="1:32" s="77" customFormat="1" ht="22.7" customHeight="1">
      <c r="A20" s="443">
        <v>4</v>
      </c>
      <c r="B20" s="642" t="s">
        <v>238</v>
      </c>
      <c r="C20" s="639">
        <v>2</v>
      </c>
      <c r="D20" s="665"/>
      <c r="E20" s="666"/>
      <c r="F20" s="638">
        <v>2</v>
      </c>
      <c r="G20" s="665"/>
      <c r="H20" s="667"/>
      <c r="I20" s="638">
        <v>1</v>
      </c>
      <c r="J20" s="665"/>
      <c r="K20" s="666"/>
      <c r="L20" s="85">
        <f t="shared" si="4"/>
        <v>5</v>
      </c>
      <c r="M20" s="83" t="str">
        <f t="shared" si="5"/>
        <v>средний</v>
      </c>
      <c r="N20" s="103">
        <f t="shared" ref="N20:N46" si="12">SUM(D20,G20,J20)</f>
        <v>0</v>
      </c>
      <c r="O20" s="104" t="str">
        <f t="shared" ref="O20:O47" si="13">IF(N20&lt;5,"низкий",IF(N20&lt;8,"средний",IF(N20&gt;7,"высокий")))</f>
        <v>низкий</v>
      </c>
      <c r="P20" s="85">
        <f t="shared" si="6"/>
        <v>0</v>
      </c>
      <c r="Q20" s="86" t="str">
        <f t="shared" si="7"/>
        <v>низкий</v>
      </c>
      <c r="R20" s="638">
        <v>1</v>
      </c>
      <c r="S20" s="665"/>
      <c r="T20" s="666"/>
      <c r="U20" s="638">
        <v>1</v>
      </c>
      <c r="V20" s="665"/>
      <c r="W20" s="667"/>
      <c r="X20" s="638">
        <v>2</v>
      </c>
      <c r="Y20" s="665"/>
      <c r="Z20" s="666"/>
      <c r="AA20" s="85">
        <f t="shared" si="8"/>
        <v>4</v>
      </c>
      <c r="AB20" s="83" t="str">
        <f t="shared" si="9"/>
        <v>низкий</v>
      </c>
      <c r="AC20" s="103">
        <f t="shared" si="2"/>
        <v>0</v>
      </c>
      <c r="AD20" s="104" t="str">
        <f t="shared" si="3"/>
        <v>низкий</v>
      </c>
      <c r="AE20" s="85">
        <f t="shared" si="10"/>
        <v>0</v>
      </c>
      <c r="AF20" s="466" t="str">
        <f t="shared" si="11"/>
        <v>низкий</v>
      </c>
    </row>
    <row r="21" spans="1:32" s="77" customFormat="1" ht="22.7" customHeight="1">
      <c r="A21" s="443">
        <v>5</v>
      </c>
      <c r="B21" s="642" t="s">
        <v>239</v>
      </c>
      <c r="C21" s="639">
        <v>2</v>
      </c>
      <c r="D21" s="665"/>
      <c r="E21" s="666"/>
      <c r="F21" s="638">
        <v>1</v>
      </c>
      <c r="G21" s="665"/>
      <c r="H21" s="667"/>
      <c r="I21" s="638">
        <v>1</v>
      </c>
      <c r="J21" s="665"/>
      <c r="K21" s="666"/>
      <c r="L21" s="85">
        <f t="shared" si="4"/>
        <v>4</v>
      </c>
      <c r="M21" s="83" t="str">
        <f t="shared" si="5"/>
        <v>низкий</v>
      </c>
      <c r="N21" s="103">
        <f t="shared" si="12"/>
        <v>0</v>
      </c>
      <c r="O21" s="104" t="str">
        <f t="shared" si="13"/>
        <v>низкий</v>
      </c>
      <c r="P21" s="85">
        <f t="shared" si="6"/>
        <v>0</v>
      </c>
      <c r="Q21" s="86" t="str">
        <f t="shared" si="7"/>
        <v>низкий</v>
      </c>
      <c r="R21" s="638">
        <v>1</v>
      </c>
      <c r="S21" s="665"/>
      <c r="T21" s="666"/>
      <c r="U21" s="638">
        <v>1</v>
      </c>
      <c r="V21" s="665"/>
      <c r="W21" s="667"/>
      <c r="X21" s="638">
        <v>2</v>
      </c>
      <c r="Y21" s="665"/>
      <c r="Z21" s="666"/>
      <c r="AA21" s="85">
        <f t="shared" si="8"/>
        <v>4</v>
      </c>
      <c r="AB21" s="83" t="str">
        <f t="shared" si="9"/>
        <v>низкий</v>
      </c>
      <c r="AC21" s="103">
        <f t="shared" si="2"/>
        <v>0</v>
      </c>
      <c r="AD21" s="104" t="str">
        <f t="shared" si="3"/>
        <v>низкий</v>
      </c>
      <c r="AE21" s="85">
        <f t="shared" si="10"/>
        <v>0</v>
      </c>
      <c r="AF21" s="466" t="str">
        <f t="shared" si="11"/>
        <v>низкий</v>
      </c>
    </row>
    <row r="22" spans="1:32" s="77" customFormat="1" ht="22.7" customHeight="1">
      <c r="A22" s="443">
        <v>6</v>
      </c>
      <c r="B22" s="642" t="s">
        <v>240</v>
      </c>
      <c r="C22" s="639">
        <v>2</v>
      </c>
      <c r="D22" s="665"/>
      <c r="E22" s="666"/>
      <c r="F22" s="638">
        <v>1</v>
      </c>
      <c r="G22" s="665"/>
      <c r="H22" s="667"/>
      <c r="I22" s="638">
        <v>1</v>
      </c>
      <c r="J22" s="665"/>
      <c r="K22" s="666"/>
      <c r="L22" s="85">
        <f t="shared" si="4"/>
        <v>4</v>
      </c>
      <c r="M22" s="83" t="str">
        <f t="shared" si="5"/>
        <v>низкий</v>
      </c>
      <c r="N22" s="103">
        <f t="shared" si="12"/>
        <v>0</v>
      </c>
      <c r="O22" s="104" t="str">
        <f t="shared" si="13"/>
        <v>низкий</v>
      </c>
      <c r="P22" s="85">
        <f t="shared" si="6"/>
        <v>0</v>
      </c>
      <c r="Q22" s="86" t="str">
        <f t="shared" si="7"/>
        <v>низкий</v>
      </c>
      <c r="R22" s="638">
        <v>1</v>
      </c>
      <c r="S22" s="665"/>
      <c r="T22" s="666"/>
      <c r="U22" s="638">
        <v>1</v>
      </c>
      <c r="V22" s="665"/>
      <c r="W22" s="667"/>
      <c r="X22" s="638">
        <v>1</v>
      </c>
      <c r="Y22" s="665"/>
      <c r="Z22" s="666"/>
      <c r="AA22" s="85">
        <f t="shared" si="8"/>
        <v>3</v>
      </c>
      <c r="AB22" s="83" t="str">
        <f t="shared" si="9"/>
        <v>низкий</v>
      </c>
      <c r="AC22" s="103">
        <f t="shared" si="2"/>
        <v>0</v>
      </c>
      <c r="AD22" s="104" t="str">
        <f t="shared" si="3"/>
        <v>низкий</v>
      </c>
      <c r="AE22" s="85">
        <f t="shared" si="10"/>
        <v>0</v>
      </c>
      <c r="AF22" s="466" t="str">
        <f t="shared" si="11"/>
        <v>низкий</v>
      </c>
    </row>
    <row r="23" spans="1:32" s="77" customFormat="1" ht="22.7" customHeight="1">
      <c r="A23" s="443">
        <v>7</v>
      </c>
      <c r="B23" s="642" t="s">
        <v>241</v>
      </c>
      <c r="C23" s="639">
        <v>2</v>
      </c>
      <c r="D23" s="665"/>
      <c r="E23" s="666"/>
      <c r="F23" s="638">
        <v>1</v>
      </c>
      <c r="G23" s="665"/>
      <c r="H23" s="667"/>
      <c r="I23" s="638">
        <v>1</v>
      </c>
      <c r="J23" s="665"/>
      <c r="K23" s="666"/>
      <c r="L23" s="85">
        <f t="shared" si="4"/>
        <v>4</v>
      </c>
      <c r="M23" s="83" t="str">
        <f t="shared" si="5"/>
        <v>низкий</v>
      </c>
      <c r="N23" s="103">
        <f t="shared" si="12"/>
        <v>0</v>
      </c>
      <c r="O23" s="104" t="str">
        <f t="shared" si="13"/>
        <v>низкий</v>
      </c>
      <c r="P23" s="85">
        <f t="shared" si="6"/>
        <v>0</v>
      </c>
      <c r="Q23" s="86" t="str">
        <f t="shared" si="7"/>
        <v>низкий</v>
      </c>
      <c r="R23" s="638">
        <v>1</v>
      </c>
      <c r="S23" s="665"/>
      <c r="T23" s="666"/>
      <c r="U23" s="638">
        <v>1</v>
      </c>
      <c r="V23" s="665"/>
      <c r="W23" s="667"/>
      <c r="X23" s="638">
        <v>1</v>
      </c>
      <c r="Y23" s="665"/>
      <c r="Z23" s="666"/>
      <c r="AA23" s="85">
        <f t="shared" si="8"/>
        <v>3</v>
      </c>
      <c r="AB23" s="83" t="str">
        <f t="shared" si="9"/>
        <v>низкий</v>
      </c>
      <c r="AC23" s="103">
        <f t="shared" si="2"/>
        <v>0</v>
      </c>
      <c r="AD23" s="104" t="str">
        <f t="shared" si="3"/>
        <v>низкий</v>
      </c>
      <c r="AE23" s="85">
        <f t="shared" si="10"/>
        <v>0</v>
      </c>
      <c r="AF23" s="466" t="str">
        <f t="shared" si="11"/>
        <v>низкий</v>
      </c>
    </row>
    <row r="24" spans="1:32" s="77" customFormat="1" ht="22.7" customHeight="1">
      <c r="A24" s="443">
        <v>8</v>
      </c>
      <c r="B24" s="642" t="s">
        <v>242</v>
      </c>
      <c r="C24" s="639">
        <v>2</v>
      </c>
      <c r="D24" s="665"/>
      <c r="E24" s="666"/>
      <c r="F24" s="638">
        <v>1</v>
      </c>
      <c r="G24" s="665"/>
      <c r="H24" s="667"/>
      <c r="I24" s="638">
        <v>2</v>
      </c>
      <c r="J24" s="665"/>
      <c r="K24" s="666"/>
      <c r="L24" s="85">
        <f t="shared" si="4"/>
        <v>5</v>
      </c>
      <c r="M24" s="83" t="str">
        <f t="shared" si="5"/>
        <v>средний</v>
      </c>
      <c r="N24" s="103">
        <f t="shared" si="12"/>
        <v>0</v>
      </c>
      <c r="O24" s="104" t="str">
        <f t="shared" si="13"/>
        <v>низкий</v>
      </c>
      <c r="P24" s="85">
        <f t="shared" si="6"/>
        <v>0</v>
      </c>
      <c r="Q24" s="86" t="str">
        <f t="shared" si="7"/>
        <v>низкий</v>
      </c>
      <c r="R24" s="638">
        <v>2</v>
      </c>
      <c r="S24" s="665"/>
      <c r="T24" s="666"/>
      <c r="U24" s="638">
        <v>1</v>
      </c>
      <c r="V24" s="665"/>
      <c r="W24" s="667"/>
      <c r="X24" s="638">
        <v>2</v>
      </c>
      <c r="Y24" s="665"/>
      <c r="Z24" s="666"/>
      <c r="AA24" s="85">
        <f t="shared" si="8"/>
        <v>5</v>
      </c>
      <c r="AB24" s="83" t="str">
        <f t="shared" si="9"/>
        <v>средний</v>
      </c>
      <c r="AC24" s="103">
        <f t="shared" si="2"/>
        <v>0</v>
      </c>
      <c r="AD24" s="104" t="str">
        <f t="shared" si="3"/>
        <v>низкий</v>
      </c>
      <c r="AE24" s="85">
        <f t="shared" si="10"/>
        <v>0</v>
      </c>
      <c r="AF24" s="466" t="str">
        <f t="shared" si="11"/>
        <v>низкий</v>
      </c>
    </row>
    <row r="25" spans="1:32" s="77" customFormat="1" ht="22.7" customHeight="1">
      <c r="A25" s="443">
        <v>9</v>
      </c>
      <c r="B25" s="641" t="s">
        <v>243</v>
      </c>
      <c r="C25" s="639">
        <v>1</v>
      </c>
      <c r="D25" s="665"/>
      <c r="E25" s="666"/>
      <c r="F25" s="638">
        <v>1</v>
      </c>
      <c r="G25" s="665"/>
      <c r="H25" s="667"/>
      <c r="I25" s="638">
        <v>1</v>
      </c>
      <c r="J25" s="665"/>
      <c r="K25" s="666"/>
      <c r="L25" s="85">
        <f>SUM(C25,F25,I25)</f>
        <v>3</v>
      </c>
      <c r="M25" s="83" t="str">
        <f t="shared" si="5"/>
        <v>низкий</v>
      </c>
      <c r="N25" s="103">
        <f t="shared" si="12"/>
        <v>0</v>
      </c>
      <c r="O25" s="104" t="str">
        <f t="shared" si="13"/>
        <v>низкий</v>
      </c>
      <c r="P25" s="85">
        <f>SUM(E25,H25,K25)</f>
        <v>0</v>
      </c>
      <c r="Q25" s="86" t="str">
        <f t="shared" si="7"/>
        <v>низкий</v>
      </c>
      <c r="R25" s="638">
        <v>1</v>
      </c>
      <c r="S25" s="665"/>
      <c r="T25" s="666"/>
      <c r="U25" s="638">
        <v>1</v>
      </c>
      <c r="V25" s="665"/>
      <c r="W25" s="667"/>
      <c r="X25" s="638">
        <v>1</v>
      </c>
      <c r="Y25" s="665"/>
      <c r="Z25" s="666"/>
      <c r="AA25" s="85">
        <f t="shared" si="8"/>
        <v>3</v>
      </c>
      <c r="AB25" s="83" t="str">
        <f t="shared" si="9"/>
        <v>низкий</v>
      </c>
      <c r="AC25" s="103">
        <f t="shared" si="2"/>
        <v>0</v>
      </c>
      <c r="AD25" s="104" t="str">
        <f t="shared" si="3"/>
        <v>низкий</v>
      </c>
      <c r="AE25" s="85">
        <f t="shared" si="10"/>
        <v>0</v>
      </c>
      <c r="AF25" s="466" t="str">
        <f t="shared" si="11"/>
        <v>низкий</v>
      </c>
    </row>
    <row r="26" spans="1:32" s="77" customFormat="1" ht="22.7" customHeight="1">
      <c r="A26" s="443">
        <v>10</v>
      </c>
      <c r="B26" s="640" t="s">
        <v>244</v>
      </c>
      <c r="C26" s="639">
        <v>2</v>
      </c>
      <c r="D26" s="665"/>
      <c r="E26" s="666"/>
      <c r="F26" s="638">
        <v>1</v>
      </c>
      <c r="G26" s="665"/>
      <c r="H26" s="667"/>
      <c r="I26" s="638">
        <v>1</v>
      </c>
      <c r="J26" s="665"/>
      <c r="K26" s="666"/>
      <c r="L26" s="85">
        <f>SUM(C26,F26,I26)</f>
        <v>4</v>
      </c>
      <c r="M26" s="83" t="str">
        <f t="shared" si="5"/>
        <v>низкий</v>
      </c>
      <c r="N26" s="103">
        <f t="shared" si="12"/>
        <v>0</v>
      </c>
      <c r="O26" s="104" t="str">
        <f t="shared" si="13"/>
        <v>низкий</v>
      </c>
      <c r="P26" s="85">
        <f>SUM(E26,H26,K26)</f>
        <v>0</v>
      </c>
      <c r="Q26" s="86" t="str">
        <f t="shared" si="7"/>
        <v>низкий</v>
      </c>
      <c r="R26" s="638">
        <v>1</v>
      </c>
      <c r="S26" s="665"/>
      <c r="T26" s="666"/>
      <c r="U26" s="638">
        <v>1</v>
      </c>
      <c r="V26" s="665"/>
      <c r="W26" s="667"/>
      <c r="X26" s="638">
        <v>1</v>
      </c>
      <c r="Y26" s="665"/>
      <c r="Z26" s="666"/>
      <c r="AA26" s="85">
        <f t="shared" si="8"/>
        <v>3</v>
      </c>
      <c r="AB26" s="83" t="str">
        <f t="shared" si="9"/>
        <v>низкий</v>
      </c>
      <c r="AC26" s="103">
        <f t="shared" si="2"/>
        <v>0</v>
      </c>
      <c r="AD26" s="104" t="str">
        <f t="shared" si="3"/>
        <v>низкий</v>
      </c>
      <c r="AE26" s="85">
        <f t="shared" si="10"/>
        <v>0</v>
      </c>
      <c r="AF26" s="466" t="str">
        <f t="shared" si="11"/>
        <v>низкий</v>
      </c>
    </row>
    <row r="27" spans="1:32" s="77" customFormat="1" ht="22.7" customHeight="1">
      <c r="A27" s="443">
        <v>11</v>
      </c>
      <c r="B27" s="640" t="s">
        <v>245</v>
      </c>
      <c r="C27" s="639">
        <v>2</v>
      </c>
      <c r="D27" s="665"/>
      <c r="E27" s="666"/>
      <c r="F27" s="638">
        <v>1</v>
      </c>
      <c r="G27" s="665"/>
      <c r="H27" s="667"/>
      <c r="I27" s="638">
        <v>2</v>
      </c>
      <c r="J27" s="665"/>
      <c r="K27" s="666"/>
      <c r="L27" s="85">
        <f t="shared" si="4"/>
        <v>5</v>
      </c>
      <c r="M27" s="83" t="str">
        <f t="shared" si="5"/>
        <v>средний</v>
      </c>
      <c r="N27" s="103">
        <f t="shared" si="12"/>
        <v>0</v>
      </c>
      <c r="O27" s="104" t="str">
        <f t="shared" si="13"/>
        <v>низкий</v>
      </c>
      <c r="P27" s="85">
        <f t="shared" si="6"/>
        <v>0</v>
      </c>
      <c r="Q27" s="86" t="str">
        <f t="shared" si="7"/>
        <v>низкий</v>
      </c>
      <c r="R27" s="638">
        <v>1</v>
      </c>
      <c r="S27" s="665"/>
      <c r="T27" s="666"/>
      <c r="U27" s="638">
        <v>1</v>
      </c>
      <c r="V27" s="665"/>
      <c r="W27" s="667"/>
      <c r="X27" s="638">
        <v>1</v>
      </c>
      <c r="Y27" s="665"/>
      <c r="Z27" s="666"/>
      <c r="AA27" s="85">
        <f t="shared" si="8"/>
        <v>3</v>
      </c>
      <c r="AB27" s="83" t="str">
        <f t="shared" si="9"/>
        <v>низкий</v>
      </c>
      <c r="AC27" s="103">
        <f t="shared" si="2"/>
        <v>0</v>
      </c>
      <c r="AD27" s="104" t="str">
        <f t="shared" si="3"/>
        <v>низкий</v>
      </c>
      <c r="AE27" s="85">
        <f t="shared" si="10"/>
        <v>0</v>
      </c>
      <c r="AF27" s="466" t="str">
        <f t="shared" si="11"/>
        <v>низкий</v>
      </c>
    </row>
    <row r="28" spans="1:32" s="77" customFormat="1" ht="22.7" customHeight="1">
      <c r="A28" s="443">
        <v>12</v>
      </c>
      <c r="B28" s="641" t="s">
        <v>246</v>
      </c>
      <c r="C28" s="639">
        <v>2</v>
      </c>
      <c r="D28" s="665"/>
      <c r="E28" s="666"/>
      <c r="F28" s="638">
        <v>1</v>
      </c>
      <c r="G28" s="665"/>
      <c r="H28" s="667"/>
      <c r="I28" s="638">
        <v>1</v>
      </c>
      <c r="J28" s="665"/>
      <c r="K28" s="666"/>
      <c r="L28" s="85">
        <f t="shared" si="4"/>
        <v>4</v>
      </c>
      <c r="M28" s="83" t="str">
        <f t="shared" si="5"/>
        <v>низкий</v>
      </c>
      <c r="N28" s="103">
        <f t="shared" si="12"/>
        <v>0</v>
      </c>
      <c r="O28" s="104" t="str">
        <f t="shared" si="13"/>
        <v>низкий</v>
      </c>
      <c r="P28" s="85">
        <f t="shared" si="6"/>
        <v>0</v>
      </c>
      <c r="Q28" s="86" t="str">
        <f t="shared" si="7"/>
        <v>низкий</v>
      </c>
      <c r="R28" s="638">
        <v>1</v>
      </c>
      <c r="S28" s="665"/>
      <c r="T28" s="666"/>
      <c r="U28" s="638">
        <v>1</v>
      </c>
      <c r="V28" s="665"/>
      <c r="W28" s="667"/>
      <c r="X28" s="638">
        <v>1</v>
      </c>
      <c r="Y28" s="665"/>
      <c r="Z28" s="666"/>
      <c r="AA28" s="85">
        <f t="shared" si="8"/>
        <v>3</v>
      </c>
      <c r="AB28" s="83" t="str">
        <f t="shared" si="9"/>
        <v>низкий</v>
      </c>
      <c r="AC28" s="103">
        <f t="shared" si="2"/>
        <v>0</v>
      </c>
      <c r="AD28" s="104" t="str">
        <f t="shared" si="3"/>
        <v>низкий</v>
      </c>
      <c r="AE28" s="85">
        <f t="shared" si="10"/>
        <v>0</v>
      </c>
      <c r="AF28" s="466" t="str">
        <f t="shared" si="11"/>
        <v>низкий</v>
      </c>
    </row>
    <row r="29" spans="1:32" s="77" customFormat="1" ht="22.7" customHeight="1">
      <c r="A29" s="443">
        <v>13</v>
      </c>
      <c r="B29" s="642" t="s">
        <v>247</v>
      </c>
      <c r="C29" s="639">
        <v>2</v>
      </c>
      <c r="D29" s="665"/>
      <c r="E29" s="666"/>
      <c r="F29" s="638">
        <v>1</v>
      </c>
      <c r="G29" s="665"/>
      <c r="H29" s="667"/>
      <c r="I29" s="638">
        <v>1</v>
      </c>
      <c r="J29" s="665"/>
      <c r="K29" s="666"/>
      <c r="L29" s="85">
        <f t="shared" si="4"/>
        <v>4</v>
      </c>
      <c r="M29" s="83" t="str">
        <f t="shared" si="5"/>
        <v>низкий</v>
      </c>
      <c r="N29" s="103">
        <f t="shared" si="12"/>
        <v>0</v>
      </c>
      <c r="O29" s="104" t="str">
        <f t="shared" si="13"/>
        <v>низкий</v>
      </c>
      <c r="P29" s="85">
        <f t="shared" si="6"/>
        <v>0</v>
      </c>
      <c r="Q29" s="86" t="str">
        <f t="shared" si="7"/>
        <v>низкий</v>
      </c>
      <c r="R29" s="638">
        <v>1</v>
      </c>
      <c r="S29" s="665"/>
      <c r="T29" s="666"/>
      <c r="U29" s="638">
        <v>1</v>
      </c>
      <c r="V29" s="665"/>
      <c r="W29" s="667"/>
      <c r="X29" s="638">
        <v>1</v>
      </c>
      <c r="Y29" s="665"/>
      <c r="Z29" s="666"/>
      <c r="AA29" s="85">
        <f t="shared" si="8"/>
        <v>3</v>
      </c>
      <c r="AB29" s="83" t="str">
        <f t="shared" si="9"/>
        <v>низкий</v>
      </c>
      <c r="AC29" s="103">
        <f t="shared" si="2"/>
        <v>0</v>
      </c>
      <c r="AD29" s="104" t="str">
        <f t="shared" si="3"/>
        <v>низкий</v>
      </c>
      <c r="AE29" s="85">
        <f t="shared" si="10"/>
        <v>0</v>
      </c>
      <c r="AF29" s="466" t="str">
        <f t="shared" si="11"/>
        <v>низкий</v>
      </c>
    </row>
    <row r="30" spans="1:32" s="77" customFormat="1" ht="22.7" customHeight="1">
      <c r="A30" s="443">
        <v>14</v>
      </c>
      <c r="B30" s="642" t="s">
        <v>248</v>
      </c>
      <c r="C30" s="639">
        <v>2</v>
      </c>
      <c r="D30" s="665"/>
      <c r="E30" s="666"/>
      <c r="F30" s="638">
        <v>1</v>
      </c>
      <c r="G30" s="665"/>
      <c r="H30" s="667"/>
      <c r="I30" s="638">
        <v>1</v>
      </c>
      <c r="J30" s="665"/>
      <c r="K30" s="666"/>
      <c r="L30" s="85">
        <f t="shared" si="4"/>
        <v>4</v>
      </c>
      <c r="M30" s="83" t="str">
        <f t="shared" si="5"/>
        <v>низкий</v>
      </c>
      <c r="N30" s="103">
        <f t="shared" si="12"/>
        <v>0</v>
      </c>
      <c r="O30" s="104" t="str">
        <f t="shared" si="13"/>
        <v>низкий</v>
      </c>
      <c r="P30" s="85">
        <f t="shared" si="6"/>
        <v>0</v>
      </c>
      <c r="Q30" s="86" t="str">
        <f t="shared" si="7"/>
        <v>низкий</v>
      </c>
      <c r="R30" s="638">
        <v>1</v>
      </c>
      <c r="S30" s="665"/>
      <c r="T30" s="666"/>
      <c r="U30" s="638">
        <v>1</v>
      </c>
      <c r="V30" s="665"/>
      <c r="W30" s="667"/>
      <c r="X30" s="638">
        <v>2</v>
      </c>
      <c r="Y30" s="665"/>
      <c r="Z30" s="666"/>
      <c r="AA30" s="85">
        <f t="shared" si="8"/>
        <v>4</v>
      </c>
      <c r="AB30" s="83" t="str">
        <f t="shared" si="9"/>
        <v>низкий</v>
      </c>
      <c r="AC30" s="103">
        <f t="shared" si="2"/>
        <v>0</v>
      </c>
      <c r="AD30" s="104" t="str">
        <f t="shared" si="3"/>
        <v>низкий</v>
      </c>
      <c r="AE30" s="85">
        <f t="shared" si="10"/>
        <v>0</v>
      </c>
      <c r="AF30" s="466" t="str">
        <f t="shared" si="11"/>
        <v>низкий</v>
      </c>
    </row>
    <row r="31" spans="1:32" s="77" customFormat="1" ht="22.7" customHeight="1">
      <c r="A31" s="443">
        <v>15</v>
      </c>
      <c r="B31" s="640" t="s">
        <v>249</v>
      </c>
      <c r="C31" s="639">
        <v>2</v>
      </c>
      <c r="D31" s="665"/>
      <c r="E31" s="666"/>
      <c r="F31" s="638">
        <v>2</v>
      </c>
      <c r="G31" s="665"/>
      <c r="H31" s="667"/>
      <c r="I31" s="638">
        <v>2</v>
      </c>
      <c r="J31" s="665"/>
      <c r="K31" s="666"/>
      <c r="L31" s="85">
        <f t="shared" si="4"/>
        <v>6</v>
      </c>
      <c r="M31" s="83" t="str">
        <f t="shared" si="5"/>
        <v>средний</v>
      </c>
      <c r="N31" s="103">
        <f t="shared" si="12"/>
        <v>0</v>
      </c>
      <c r="O31" s="104" t="str">
        <f t="shared" si="13"/>
        <v>низкий</v>
      </c>
      <c r="P31" s="85">
        <f t="shared" si="6"/>
        <v>0</v>
      </c>
      <c r="Q31" s="86" t="str">
        <f t="shared" si="7"/>
        <v>низкий</v>
      </c>
      <c r="R31" s="638">
        <v>2</v>
      </c>
      <c r="S31" s="665"/>
      <c r="T31" s="666"/>
      <c r="U31" s="638">
        <v>1</v>
      </c>
      <c r="V31" s="665"/>
      <c r="W31" s="667"/>
      <c r="X31" s="638">
        <v>2</v>
      </c>
      <c r="Y31" s="665"/>
      <c r="Z31" s="666"/>
      <c r="AA31" s="85">
        <f t="shared" si="8"/>
        <v>5</v>
      </c>
      <c r="AB31" s="83" t="str">
        <f t="shared" si="9"/>
        <v>средний</v>
      </c>
      <c r="AC31" s="103">
        <f t="shared" si="2"/>
        <v>0</v>
      </c>
      <c r="AD31" s="104" t="str">
        <f t="shared" si="3"/>
        <v>низкий</v>
      </c>
      <c r="AE31" s="85">
        <f t="shared" si="10"/>
        <v>0</v>
      </c>
      <c r="AF31" s="466" t="str">
        <f t="shared" si="11"/>
        <v>низкий</v>
      </c>
    </row>
    <row r="32" spans="1:32" s="77" customFormat="1" ht="22.7" customHeight="1">
      <c r="A32" s="443">
        <v>16</v>
      </c>
      <c r="B32" s="710" t="s">
        <v>250</v>
      </c>
      <c r="C32" s="639">
        <v>2</v>
      </c>
      <c r="D32" s="665"/>
      <c r="E32" s="666"/>
      <c r="F32" s="638">
        <v>1</v>
      </c>
      <c r="G32" s="665"/>
      <c r="H32" s="667"/>
      <c r="I32" s="638">
        <v>1</v>
      </c>
      <c r="J32" s="665"/>
      <c r="K32" s="666"/>
      <c r="L32" s="85">
        <f t="shared" si="4"/>
        <v>4</v>
      </c>
      <c r="M32" s="83" t="str">
        <f t="shared" si="5"/>
        <v>низкий</v>
      </c>
      <c r="N32" s="103">
        <f t="shared" si="12"/>
        <v>0</v>
      </c>
      <c r="O32" s="104" t="str">
        <f t="shared" si="13"/>
        <v>низкий</v>
      </c>
      <c r="P32" s="85">
        <f t="shared" si="6"/>
        <v>0</v>
      </c>
      <c r="Q32" s="86" t="str">
        <f t="shared" si="7"/>
        <v>низкий</v>
      </c>
      <c r="R32" s="638">
        <v>1</v>
      </c>
      <c r="S32" s="665"/>
      <c r="T32" s="666"/>
      <c r="U32" s="638">
        <v>1</v>
      </c>
      <c r="V32" s="665"/>
      <c r="W32" s="667"/>
      <c r="X32" s="638">
        <v>1</v>
      </c>
      <c r="Y32" s="665"/>
      <c r="Z32" s="666"/>
      <c r="AA32" s="85">
        <f t="shared" si="8"/>
        <v>3</v>
      </c>
      <c r="AB32" s="83" t="str">
        <f t="shared" si="9"/>
        <v>низкий</v>
      </c>
      <c r="AC32" s="103">
        <f t="shared" si="2"/>
        <v>0</v>
      </c>
      <c r="AD32" s="104" t="str">
        <f t="shared" si="3"/>
        <v>низкий</v>
      </c>
      <c r="AE32" s="85">
        <f t="shared" si="10"/>
        <v>0</v>
      </c>
      <c r="AF32" s="466" t="str">
        <f t="shared" si="11"/>
        <v>низкий</v>
      </c>
    </row>
    <row r="33" spans="1:32" s="77" customFormat="1" ht="22.7" customHeight="1">
      <c r="A33" s="443">
        <v>17</v>
      </c>
      <c r="B33" s="642" t="s">
        <v>251</v>
      </c>
      <c r="C33" s="639">
        <v>2</v>
      </c>
      <c r="D33" s="665"/>
      <c r="E33" s="666"/>
      <c r="F33" s="638">
        <v>1</v>
      </c>
      <c r="G33" s="665"/>
      <c r="H33" s="667"/>
      <c r="I33" s="638">
        <v>1</v>
      </c>
      <c r="J33" s="665"/>
      <c r="K33" s="666"/>
      <c r="L33" s="85">
        <f t="shared" si="4"/>
        <v>4</v>
      </c>
      <c r="M33" s="83" t="str">
        <f t="shared" si="5"/>
        <v>низкий</v>
      </c>
      <c r="N33" s="103">
        <f t="shared" si="12"/>
        <v>0</v>
      </c>
      <c r="O33" s="104" t="str">
        <f t="shared" si="13"/>
        <v>низкий</v>
      </c>
      <c r="P33" s="85">
        <f t="shared" si="6"/>
        <v>0</v>
      </c>
      <c r="Q33" s="86" t="str">
        <f t="shared" si="7"/>
        <v>низкий</v>
      </c>
      <c r="R33" s="638">
        <v>1</v>
      </c>
      <c r="S33" s="665"/>
      <c r="T33" s="666"/>
      <c r="U33" s="638">
        <v>1</v>
      </c>
      <c r="V33" s="665"/>
      <c r="W33" s="667"/>
      <c r="X33" s="638">
        <v>1</v>
      </c>
      <c r="Y33" s="665"/>
      <c r="Z33" s="666"/>
      <c r="AA33" s="85">
        <f t="shared" si="8"/>
        <v>3</v>
      </c>
      <c r="AB33" s="83" t="str">
        <f t="shared" si="9"/>
        <v>низкий</v>
      </c>
      <c r="AC33" s="103">
        <f t="shared" si="2"/>
        <v>0</v>
      </c>
      <c r="AD33" s="104" t="str">
        <f t="shared" si="3"/>
        <v>низкий</v>
      </c>
      <c r="AE33" s="85">
        <f t="shared" si="10"/>
        <v>0</v>
      </c>
      <c r="AF33" s="466" t="str">
        <f t="shared" si="11"/>
        <v>низкий</v>
      </c>
    </row>
    <row r="34" spans="1:32" s="77" customFormat="1" ht="22.7" customHeight="1">
      <c r="A34" s="443">
        <v>18</v>
      </c>
      <c r="B34" s="640" t="s">
        <v>252</v>
      </c>
      <c r="C34" s="639">
        <v>2</v>
      </c>
      <c r="D34" s="665"/>
      <c r="E34" s="666"/>
      <c r="F34" s="638">
        <v>1</v>
      </c>
      <c r="G34" s="665"/>
      <c r="H34" s="667"/>
      <c r="I34" s="638">
        <v>2</v>
      </c>
      <c r="J34" s="665"/>
      <c r="K34" s="666"/>
      <c r="L34" s="85">
        <f t="shared" si="4"/>
        <v>5</v>
      </c>
      <c r="M34" s="83" t="str">
        <f t="shared" si="5"/>
        <v>средний</v>
      </c>
      <c r="N34" s="103">
        <f t="shared" si="12"/>
        <v>0</v>
      </c>
      <c r="O34" s="104" t="str">
        <f t="shared" si="13"/>
        <v>низкий</v>
      </c>
      <c r="P34" s="85">
        <f t="shared" si="6"/>
        <v>0</v>
      </c>
      <c r="Q34" s="86" t="str">
        <f t="shared" si="7"/>
        <v>низкий</v>
      </c>
      <c r="R34" s="638">
        <v>2</v>
      </c>
      <c r="S34" s="665"/>
      <c r="T34" s="666"/>
      <c r="U34" s="638">
        <v>1</v>
      </c>
      <c r="V34" s="665"/>
      <c r="W34" s="667"/>
      <c r="X34" s="638">
        <v>2</v>
      </c>
      <c r="Y34" s="665"/>
      <c r="Z34" s="666"/>
      <c r="AA34" s="85">
        <f t="shared" si="8"/>
        <v>5</v>
      </c>
      <c r="AB34" s="83" t="str">
        <f t="shared" si="9"/>
        <v>средний</v>
      </c>
      <c r="AC34" s="103">
        <f t="shared" si="2"/>
        <v>0</v>
      </c>
      <c r="AD34" s="104" t="str">
        <f t="shared" si="3"/>
        <v>низкий</v>
      </c>
      <c r="AE34" s="85">
        <f t="shared" si="10"/>
        <v>0</v>
      </c>
      <c r="AF34" s="466" t="str">
        <f t="shared" si="11"/>
        <v>низкий</v>
      </c>
    </row>
    <row r="35" spans="1:32" s="77" customFormat="1" ht="22.7" customHeight="1">
      <c r="A35" s="443">
        <v>19</v>
      </c>
      <c r="B35" s="642" t="s">
        <v>253</v>
      </c>
      <c r="C35" s="639">
        <v>2</v>
      </c>
      <c r="D35" s="665"/>
      <c r="E35" s="666"/>
      <c r="F35" s="638">
        <v>2</v>
      </c>
      <c r="G35" s="665"/>
      <c r="H35" s="667"/>
      <c r="I35" s="638">
        <v>1</v>
      </c>
      <c r="J35" s="665"/>
      <c r="K35" s="666"/>
      <c r="L35" s="85">
        <f t="shared" si="4"/>
        <v>5</v>
      </c>
      <c r="M35" s="83" t="str">
        <f t="shared" si="5"/>
        <v>средний</v>
      </c>
      <c r="N35" s="103">
        <f t="shared" si="12"/>
        <v>0</v>
      </c>
      <c r="O35" s="104" t="str">
        <f t="shared" si="13"/>
        <v>низкий</v>
      </c>
      <c r="P35" s="85">
        <f t="shared" si="6"/>
        <v>0</v>
      </c>
      <c r="Q35" s="86" t="str">
        <f t="shared" si="7"/>
        <v>низкий</v>
      </c>
      <c r="R35" s="638">
        <v>1</v>
      </c>
      <c r="S35" s="665"/>
      <c r="T35" s="666"/>
      <c r="U35" s="638">
        <v>1</v>
      </c>
      <c r="V35" s="665"/>
      <c r="W35" s="667"/>
      <c r="X35" s="638">
        <v>1</v>
      </c>
      <c r="Y35" s="665"/>
      <c r="Z35" s="666"/>
      <c r="AA35" s="85">
        <f t="shared" si="8"/>
        <v>3</v>
      </c>
      <c r="AB35" s="83" t="str">
        <f t="shared" si="9"/>
        <v>низкий</v>
      </c>
      <c r="AC35" s="103">
        <f t="shared" si="2"/>
        <v>0</v>
      </c>
      <c r="AD35" s="104" t="str">
        <f t="shared" si="3"/>
        <v>низкий</v>
      </c>
      <c r="AE35" s="85">
        <f t="shared" si="10"/>
        <v>0</v>
      </c>
      <c r="AF35" s="466" t="str">
        <f t="shared" si="11"/>
        <v>низкий</v>
      </c>
    </row>
    <row r="36" spans="1:32" s="77" customFormat="1" ht="22.7" customHeight="1">
      <c r="A36" s="443">
        <v>20</v>
      </c>
      <c r="B36" s="640" t="s">
        <v>254</v>
      </c>
      <c r="C36" s="639">
        <v>1</v>
      </c>
      <c r="D36" s="665"/>
      <c r="E36" s="666"/>
      <c r="F36" s="638">
        <v>1</v>
      </c>
      <c r="G36" s="665"/>
      <c r="H36" s="667"/>
      <c r="I36" s="638">
        <v>1</v>
      </c>
      <c r="J36" s="665"/>
      <c r="K36" s="666"/>
      <c r="L36" s="85">
        <f t="shared" si="4"/>
        <v>3</v>
      </c>
      <c r="M36" s="83" t="str">
        <f t="shared" si="5"/>
        <v>низкий</v>
      </c>
      <c r="N36" s="103">
        <f t="shared" si="12"/>
        <v>0</v>
      </c>
      <c r="O36" s="104" t="str">
        <f t="shared" si="13"/>
        <v>низкий</v>
      </c>
      <c r="P36" s="85">
        <f t="shared" si="6"/>
        <v>0</v>
      </c>
      <c r="Q36" s="86" t="str">
        <f t="shared" si="7"/>
        <v>низкий</v>
      </c>
      <c r="R36" s="638">
        <v>1</v>
      </c>
      <c r="S36" s="665"/>
      <c r="T36" s="666"/>
      <c r="U36" s="638">
        <v>1</v>
      </c>
      <c r="V36" s="665"/>
      <c r="W36" s="667"/>
      <c r="X36" s="638">
        <v>1</v>
      </c>
      <c r="Y36" s="665"/>
      <c r="Z36" s="666"/>
      <c r="AA36" s="85">
        <f t="shared" si="8"/>
        <v>3</v>
      </c>
      <c r="AB36" s="83" t="str">
        <f t="shared" si="9"/>
        <v>низкий</v>
      </c>
      <c r="AC36" s="103">
        <f t="shared" si="2"/>
        <v>0</v>
      </c>
      <c r="AD36" s="104" t="str">
        <f t="shared" si="3"/>
        <v>низкий</v>
      </c>
      <c r="AE36" s="85">
        <f t="shared" si="10"/>
        <v>0</v>
      </c>
      <c r="AF36" s="466" t="str">
        <f t="shared" si="11"/>
        <v>низкий</v>
      </c>
    </row>
    <row r="37" spans="1:32" s="77" customFormat="1" ht="22.7" customHeight="1">
      <c r="A37" s="443">
        <v>21</v>
      </c>
      <c r="B37" s="642" t="s">
        <v>255</v>
      </c>
      <c r="C37" s="639">
        <v>2</v>
      </c>
      <c r="D37" s="668"/>
      <c r="E37" s="669"/>
      <c r="F37" s="636">
        <v>1</v>
      </c>
      <c r="G37" s="668"/>
      <c r="H37" s="670"/>
      <c r="I37" s="636">
        <v>2</v>
      </c>
      <c r="J37" s="668"/>
      <c r="K37" s="669"/>
      <c r="L37" s="85">
        <f t="shared" si="4"/>
        <v>5</v>
      </c>
      <c r="M37" s="83" t="str">
        <f t="shared" si="5"/>
        <v>средний</v>
      </c>
      <c r="N37" s="103">
        <f t="shared" si="12"/>
        <v>0</v>
      </c>
      <c r="O37" s="104" t="str">
        <f t="shared" si="13"/>
        <v>низкий</v>
      </c>
      <c r="P37" s="85">
        <f t="shared" si="6"/>
        <v>0</v>
      </c>
      <c r="Q37" s="86" t="str">
        <f t="shared" si="7"/>
        <v>низкий</v>
      </c>
      <c r="R37" s="638">
        <v>2</v>
      </c>
      <c r="S37" s="668"/>
      <c r="T37" s="669"/>
      <c r="U37" s="636">
        <v>1</v>
      </c>
      <c r="V37" s="668"/>
      <c r="W37" s="670"/>
      <c r="X37" s="636">
        <v>2</v>
      </c>
      <c r="Y37" s="668"/>
      <c r="Z37" s="669"/>
      <c r="AA37" s="85">
        <f t="shared" si="8"/>
        <v>5</v>
      </c>
      <c r="AB37" s="83" t="str">
        <f t="shared" si="9"/>
        <v>средний</v>
      </c>
      <c r="AC37" s="103">
        <f t="shared" si="2"/>
        <v>0</v>
      </c>
      <c r="AD37" s="104" t="str">
        <f t="shared" si="3"/>
        <v>низкий</v>
      </c>
      <c r="AE37" s="85">
        <f t="shared" si="10"/>
        <v>0</v>
      </c>
      <c r="AF37" s="466" t="str">
        <f t="shared" si="11"/>
        <v>низкий</v>
      </c>
    </row>
    <row r="38" spans="1:32" s="77" customFormat="1" ht="22.7" customHeight="1">
      <c r="A38" s="443">
        <v>22</v>
      </c>
      <c r="B38" s="640" t="s">
        <v>256</v>
      </c>
      <c r="C38" s="639">
        <v>2</v>
      </c>
      <c r="D38" s="665"/>
      <c r="E38" s="666"/>
      <c r="F38" s="638">
        <v>2</v>
      </c>
      <c r="G38" s="665"/>
      <c r="H38" s="667"/>
      <c r="I38" s="638">
        <v>2</v>
      </c>
      <c r="J38" s="665"/>
      <c r="K38" s="666"/>
      <c r="L38" s="85">
        <f>SUM(C38,F38,I38)</f>
        <v>6</v>
      </c>
      <c r="M38" s="83" t="str">
        <f t="shared" si="5"/>
        <v>средний</v>
      </c>
      <c r="N38" s="103">
        <f t="shared" si="12"/>
        <v>0</v>
      </c>
      <c r="O38" s="104" t="str">
        <f t="shared" si="13"/>
        <v>низкий</v>
      </c>
      <c r="P38" s="85">
        <f>SUM(E38,H38,K38)</f>
        <v>0</v>
      </c>
      <c r="Q38" s="86" t="str">
        <f t="shared" si="7"/>
        <v>низкий</v>
      </c>
      <c r="R38" s="638">
        <v>2</v>
      </c>
      <c r="S38" s="665"/>
      <c r="T38" s="666"/>
      <c r="U38" s="638">
        <v>1</v>
      </c>
      <c r="V38" s="665"/>
      <c r="W38" s="667"/>
      <c r="X38" s="638">
        <v>2</v>
      </c>
      <c r="Y38" s="665"/>
      <c r="Z38" s="666"/>
      <c r="AA38" s="85">
        <f t="shared" si="8"/>
        <v>5</v>
      </c>
      <c r="AB38" s="83" t="str">
        <f t="shared" si="9"/>
        <v>средний</v>
      </c>
      <c r="AC38" s="103">
        <f t="shared" si="2"/>
        <v>0</v>
      </c>
      <c r="AD38" s="104" t="str">
        <f t="shared" si="3"/>
        <v>низкий</v>
      </c>
      <c r="AE38" s="85">
        <f t="shared" si="10"/>
        <v>0</v>
      </c>
      <c r="AF38" s="466" t="str">
        <f t="shared" si="11"/>
        <v>низкий</v>
      </c>
    </row>
    <row r="39" spans="1:32" s="77" customFormat="1" ht="22.7" customHeight="1">
      <c r="A39" s="443">
        <v>23</v>
      </c>
      <c r="B39" s="642" t="s">
        <v>257</v>
      </c>
      <c r="C39" s="639">
        <v>2</v>
      </c>
      <c r="D39" s="671"/>
      <c r="E39" s="663"/>
      <c r="F39" s="638">
        <v>2</v>
      </c>
      <c r="G39" s="671"/>
      <c r="H39" s="664"/>
      <c r="I39" s="638">
        <v>1</v>
      </c>
      <c r="J39" s="671"/>
      <c r="K39" s="663"/>
      <c r="L39" s="85">
        <f>SUM(C39,F39,I39)</f>
        <v>5</v>
      </c>
      <c r="M39" s="83" t="str">
        <f t="shared" si="5"/>
        <v>средний</v>
      </c>
      <c r="N39" s="103">
        <f t="shared" si="12"/>
        <v>0</v>
      </c>
      <c r="O39" s="104" t="str">
        <f t="shared" si="13"/>
        <v>низкий</v>
      </c>
      <c r="P39" s="85">
        <f>SUM(E39,H39,K39)</f>
        <v>0</v>
      </c>
      <c r="Q39" s="86" t="str">
        <f t="shared" si="7"/>
        <v>низкий</v>
      </c>
      <c r="R39" s="638">
        <v>1</v>
      </c>
      <c r="S39" s="671"/>
      <c r="T39" s="663"/>
      <c r="U39" s="638">
        <v>1</v>
      </c>
      <c r="V39" s="671"/>
      <c r="W39" s="664"/>
      <c r="X39" s="638">
        <v>2</v>
      </c>
      <c r="Y39" s="671"/>
      <c r="Z39" s="663"/>
      <c r="AA39" s="85">
        <f t="shared" si="8"/>
        <v>4</v>
      </c>
      <c r="AB39" s="83" t="str">
        <f t="shared" si="9"/>
        <v>низкий</v>
      </c>
      <c r="AC39" s="103">
        <f t="shared" si="2"/>
        <v>0</v>
      </c>
      <c r="AD39" s="104" t="str">
        <f t="shared" si="3"/>
        <v>низкий</v>
      </c>
      <c r="AE39" s="85">
        <f t="shared" si="10"/>
        <v>0</v>
      </c>
      <c r="AF39" s="466" t="str">
        <f t="shared" si="11"/>
        <v>низкий</v>
      </c>
    </row>
    <row r="40" spans="1:32" s="77" customFormat="1" ht="22.7" customHeight="1">
      <c r="A40" s="443">
        <v>24</v>
      </c>
      <c r="B40" s="641" t="s">
        <v>258</v>
      </c>
      <c r="C40" s="639">
        <v>1</v>
      </c>
      <c r="D40" s="671"/>
      <c r="E40" s="663"/>
      <c r="F40" s="638">
        <v>1</v>
      </c>
      <c r="G40" s="671"/>
      <c r="H40" s="664"/>
      <c r="I40" s="638">
        <v>1</v>
      </c>
      <c r="J40" s="671"/>
      <c r="K40" s="663"/>
      <c r="L40" s="85">
        <f t="shared" ref="L40:L44" si="14">SUM(C40,F40,I40)</f>
        <v>3</v>
      </c>
      <c r="M40" s="83" t="str">
        <f t="shared" si="5"/>
        <v>низкий</v>
      </c>
      <c r="N40" s="103">
        <f t="shared" si="12"/>
        <v>0</v>
      </c>
      <c r="O40" s="104" t="str">
        <f t="shared" si="13"/>
        <v>низкий</v>
      </c>
      <c r="P40" s="85">
        <f t="shared" ref="P40:P43" si="15">SUM(E40,H40,K40)</f>
        <v>0</v>
      </c>
      <c r="Q40" s="86" t="str">
        <f t="shared" si="7"/>
        <v>низкий</v>
      </c>
      <c r="R40" s="638">
        <v>1</v>
      </c>
      <c r="S40" s="671"/>
      <c r="T40" s="663"/>
      <c r="U40" s="638">
        <v>1</v>
      </c>
      <c r="V40" s="671"/>
      <c r="W40" s="664"/>
      <c r="X40" s="638">
        <v>1</v>
      </c>
      <c r="Y40" s="671"/>
      <c r="Z40" s="663"/>
      <c r="AA40" s="85">
        <f t="shared" ref="AA40" si="16">SUM(R40,U40,X40)</f>
        <v>3</v>
      </c>
      <c r="AB40" s="83" t="str">
        <f t="shared" ref="AB40" si="17">IF(AA40&lt;5,"низкий",IF(AA40&lt;8,"средний",IF(AA40&gt;7,"высокий")))</f>
        <v>низкий</v>
      </c>
      <c r="AC40" s="103">
        <f t="shared" si="2"/>
        <v>0</v>
      </c>
      <c r="AD40" s="104" t="str">
        <f t="shared" si="3"/>
        <v>низкий</v>
      </c>
      <c r="AE40" s="85">
        <f t="shared" ref="AE40" si="18">SUM(T40,W40,Z40)</f>
        <v>0</v>
      </c>
      <c r="AF40" s="466" t="str">
        <f t="shared" ref="AF40" si="19">IF(AE40&lt;5,"низкий",IF(AE40&lt;8,"средний",IF(AE40&gt;7,"высокий")))</f>
        <v>низкий</v>
      </c>
    </row>
    <row r="41" spans="1:32" s="77" customFormat="1" ht="22.7" customHeight="1">
      <c r="A41" s="445">
        <v>25</v>
      </c>
      <c r="B41" s="642" t="s">
        <v>259</v>
      </c>
      <c r="C41" s="639">
        <v>2</v>
      </c>
      <c r="D41" s="665"/>
      <c r="E41" s="666"/>
      <c r="F41" s="638">
        <v>1</v>
      </c>
      <c r="G41" s="665"/>
      <c r="H41" s="667"/>
      <c r="I41" s="638">
        <v>1</v>
      </c>
      <c r="J41" s="665"/>
      <c r="K41" s="666"/>
      <c r="L41" s="85">
        <f t="shared" si="14"/>
        <v>4</v>
      </c>
      <c r="M41" s="83" t="str">
        <f t="shared" si="5"/>
        <v>низкий</v>
      </c>
      <c r="N41" s="103">
        <f t="shared" si="12"/>
        <v>0</v>
      </c>
      <c r="O41" s="104" t="str">
        <f t="shared" si="13"/>
        <v>низкий</v>
      </c>
      <c r="P41" s="85">
        <f t="shared" si="15"/>
        <v>0</v>
      </c>
      <c r="Q41" s="86" t="str">
        <f t="shared" si="7"/>
        <v>низкий</v>
      </c>
      <c r="R41" s="638">
        <v>1</v>
      </c>
      <c r="S41" s="665"/>
      <c r="T41" s="666"/>
      <c r="U41" s="638">
        <v>1</v>
      </c>
      <c r="V41" s="665"/>
      <c r="W41" s="667"/>
      <c r="X41" s="638">
        <v>1</v>
      </c>
      <c r="Y41" s="665"/>
      <c r="Z41" s="666"/>
      <c r="AA41" s="85">
        <f t="shared" ref="AA41" si="20">SUM(R41,U41,X41)</f>
        <v>3</v>
      </c>
      <c r="AB41" s="83" t="str">
        <f t="shared" ref="AB41" si="21">IF(AA41&lt;5,"низкий",IF(AA41&lt;8,"средний",IF(AA41&gt;7,"высокий")))</f>
        <v>низкий</v>
      </c>
      <c r="AC41" s="103">
        <f t="shared" si="2"/>
        <v>0</v>
      </c>
      <c r="AD41" s="104" t="str">
        <f t="shared" si="3"/>
        <v>низкий</v>
      </c>
      <c r="AE41" s="85">
        <f t="shared" ref="AE41" si="22">SUM(T41,W41,Z41)</f>
        <v>0</v>
      </c>
      <c r="AF41" s="466" t="str">
        <f t="shared" ref="AF41" si="23">IF(AE41&lt;5,"низкий",IF(AE41&lt;8,"средний",IF(AE41&gt;7,"высокий")))</f>
        <v>низкий</v>
      </c>
    </row>
    <row r="42" spans="1:32" s="77" customFormat="1" ht="22.7" customHeight="1">
      <c r="A42" s="443">
        <v>26</v>
      </c>
      <c r="B42" s="642" t="s">
        <v>260</v>
      </c>
      <c r="C42" s="639">
        <v>2</v>
      </c>
      <c r="D42" s="672"/>
      <c r="E42" s="674"/>
      <c r="F42" s="638">
        <v>1</v>
      </c>
      <c r="G42" s="672"/>
      <c r="H42" s="674"/>
      <c r="I42" s="638">
        <v>1</v>
      </c>
      <c r="J42" s="672"/>
      <c r="K42" s="674"/>
      <c r="L42" s="85">
        <f t="shared" si="14"/>
        <v>4</v>
      </c>
      <c r="M42" s="83" t="str">
        <f t="shared" si="5"/>
        <v>низкий</v>
      </c>
      <c r="N42" s="103">
        <f t="shared" si="12"/>
        <v>0</v>
      </c>
      <c r="O42" s="104" t="str">
        <f t="shared" si="13"/>
        <v>низкий</v>
      </c>
      <c r="P42" s="85">
        <f t="shared" si="15"/>
        <v>0</v>
      </c>
      <c r="Q42" s="86" t="str">
        <f t="shared" si="7"/>
        <v>низкий</v>
      </c>
      <c r="R42" s="639">
        <v>1</v>
      </c>
      <c r="S42" s="672"/>
      <c r="T42" s="674"/>
      <c r="U42" s="638">
        <v>1</v>
      </c>
      <c r="V42" s="672"/>
      <c r="W42" s="674"/>
      <c r="X42" s="638">
        <v>1</v>
      </c>
      <c r="Y42" s="672"/>
      <c r="Z42" s="674"/>
      <c r="AA42" s="85">
        <f t="shared" ref="AA42" si="24">SUM(R42,U42,X42)</f>
        <v>3</v>
      </c>
      <c r="AB42" s="83" t="str">
        <f t="shared" ref="AB42" si="25">IF(AA42&lt;5,"низкий",IF(AA42&lt;8,"средний",IF(AA42&gt;7,"высокий")))</f>
        <v>низкий</v>
      </c>
      <c r="AC42" s="103">
        <f t="shared" si="2"/>
        <v>0</v>
      </c>
      <c r="AD42" s="104" t="str">
        <f t="shared" si="3"/>
        <v>низкий</v>
      </c>
      <c r="AE42" s="85">
        <f t="shared" ref="AE42" si="26">SUM(T42,W42,Z42)</f>
        <v>0</v>
      </c>
      <c r="AF42" s="466" t="str">
        <f t="shared" ref="AF42" si="27">IF(AE42&lt;5,"низкий",IF(AE42&lt;8,"средний",IF(AE42&gt;7,"высокий")))</f>
        <v>низкий</v>
      </c>
    </row>
    <row r="43" spans="1:32" s="77" customFormat="1" ht="22.7" customHeight="1">
      <c r="A43" s="543">
        <v>27</v>
      </c>
      <c r="B43" s="642" t="s">
        <v>261</v>
      </c>
      <c r="C43" s="637">
        <v>2</v>
      </c>
      <c r="D43" s="673"/>
      <c r="E43" s="675"/>
      <c r="F43" s="636">
        <v>1</v>
      </c>
      <c r="G43" s="673"/>
      <c r="H43" s="675"/>
      <c r="I43" s="636">
        <v>1</v>
      </c>
      <c r="J43" s="673"/>
      <c r="K43" s="675"/>
      <c r="L43" s="85">
        <f t="shared" si="14"/>
        <v>4</v>
      </c>
      <c r="M43" s="83" t="str">
        <f t="shared" si="5"/>
        <v>низкий</v>
      </c>
      <c r="N43" s="103">
        <f t="shared" si="12"/>
        <v>0</v>
      </c>
      <c r="O43" s="104" t="str">
        <f t="shared" si="13"/>
        <v>низкий</v>
      </c>
      <c r="P43" s="85">
        <f t="shared" si="15"/>
        <v>0</v>
      </c>
      <c r="Q43" s="86" t="str">
        <f t="shared" si="7"/>
        <v>низкий</v>
      </c>
      <c r="R43" s="637">
        <v>1</v>
      </c>
      <c r="S43" s="673"/>
      <c r="T43" s="675"/>
      <c r="U43" s="636">
        <v>1</v>
      </c>
      <c r="V43" s="673"/>
      <c r="W43" s="675"/>
      <c r="X43" s="636">
        <v>1</v>
      </c>
      <c r="Y43" s="673"/>
      <c r="Z43" s="675"/>
      <c r="AA43" s="85">
        <f t="shared" ref="AA43:AA44" si="28">SUM(R43,U43,X43)</f>
        <v>3</v>
      </c>
      <c r="AB43" s="83" t="str">
        <f t="shared" ref="AB43:AB44" si="29">IF(AA43&lt;5,"низкий",IF(AA43&lt;8,"средний",IF(AA43&gt;7,"высокий")))</f>
        <v>низкий</v>
      </c>
      <c r="AC43" s="103">
        <f t="shared" si="2"/>
        <v>0</v>
      </c>
      <c r="AD43" s="104" t="str">
        <f t="shared" si="3"/>
        <v>низкий</v>
      </c>
      <c r="AE43" s="85">
        <f t="shared" ref="AE43" si="30">SUM(T43,W43,Z43)</f>
        <v>0</v>
      </c>
      <c r="AF43" s="466" t="str">
        <f t="shared" ref="AF43" si="31">IF(AE43&lt;5,"низкий",IF(AE43&lt;8,"средний",IF(AE43&gt;7,"высокий")))</f>
        <v>низкий</v>
      </c>
    </row>
    <row r="44" spans="1:32" s="77" customFormat="1" ht="22.7" customHeight="1">
      <c r="A44" s="521">
        <v>28</v>
      </c>
      <c r="B44" s="710" t="s">
        <v>262</v>
      </c>
      <c r="C44" s="637">
        <v>2</v>
      </c>
      <c r="D44" s="673"/>
      <c r="E44" s="675"/>
      <c r="F44" s="636">
        <v>2</v>
      </c>
      <c r="G44" s="673"/>
      <c r="H44" s="675"/>
      <c r="I44" s="636">
        <v>2</v>
      </c>
      <c r="J44" s="673"/>
      <c r="K44" s="675"/>
      <c r="L44" s="85">
        <f t="shared" si="14"/>
        <v>6</v>
      </c>
      <c r="M44" s="643" t="str">
        <f t="shared" si="5"/>
        <v>средний</v>
      </c>
      <c r="N44" s="103">
        <f t="shared" si="12"/>
        <v>0</v>
      </c>
      <c r="O44" s="104" t="str">
        <f t="shared" si="13"/>
        <v>низкий</v>
      </c>
      <c r="P44" s="522"/>
      <c r="Q44" s="523"/>
      <c r="R44" s="637">
        <v>1</v>
      </c>
      <c r="S44" s="673"/>
      <c r="T44" s="675"/>
      <c r="U44" s="636">
        <v>2</v>
      </c>
      <c r="V44" s="673"/>
      <c r="W44" s="675"/>
      <c r="X44" s="636">
        <v>2</v>
      </c>
      <c r="Y44" s="673"/>
      <c r="Z44" s="675"/>
      <c r="AA44" s="85">
        <f t="shared" si="28"/>
        <v>5</v>
      </c>
      <c r="AB44" s="83" t="str">
        <f t="shared" si="29"/>
        <v>средний</v>
      </c>
      <c r="AC44" s="103">
        <f t="shared" si="2"/>
        <v>0</v>
      </c>
      <c r="AD44" s="104" t="str">
        <f t="shared" si="3"/>
        <v>низкий</v>
      </c>
      <c r="AE44" s="85"/>
      <c r="AF44" s="466"/>
    </row>
    <row r="45" spans="1:32" s="77" customFormat="1" ht="22.7" customHeight="1" thickBot="1">
      <c r="A45" s="521">
        <v>29</v>
      </c>
      <c r="B45" s="708"/>
      <c r="C45" s="553"/>
      <c r="D45" s="673"/>
      <c r="E45" s="675"/>
      <c r="F45" s="554"/>
      <c r="G45" s="673"/>
      <c r="H45" s="675"/>
      <c r="I45" s="554"/>
      <c r="J45" s="673"/>
      <c r="K45" s="675"/>
      <c r="L45" s="85"/>
      <c r="M45" s="86"/>
      <c r="N45" s="103">
        <f t="shared" si="12"/>
        <v>0</v>
      </c>
      <c r="O45" s="104" t="str">
        <f t="shared" si="13"/>
        <v>низкий</v>
      </c>
      <c r="P45" s="522"/>
      <c r="Q45" s="523"/>
      <c r="R45" s="637"/>
      <c r="S45" s="673"/>
      <c r="T45" s="675"/>
      <c r="U45" s="636"/>
      <c r="V45" s="673"/>
      <c r="W45" s="675"/>
      <c r="X45" s="636"/>
      <c r="Y45" s="673"/>
      <c r="Z45" s="675"/>
      <c r="AA45" s="85"/>
      <c r="AB45" s="83"/>
      <c r="AC45" s="103">
        <f t="shared" si="2"/>
        <v>0</v>
      </c>
      <c r="AD45" s="104" t="str">
        <f t="shared" si="3"/>
        <v>низкий</v>
      </c>
      <c r="AE45" s="85"/>
      <c r="AF45" s="466"/>
    </row>
    <row r="46" spans="1:32" s="77" customFormat="1" ht="22.7" customHeight="1" thickBot="1">
      <c r="A46" s="521">
        <v>30</v>
      </c>
      <c r="B46" s="707"/>
      <c r="C46" s="553"/>
      <c r="D46" s="673"/>
      <c r="E46" s="675"/>
      <c r="F46" s="554"/>
      <c r="G46" s="673"/>
      <c r="H46" s="675"/>
      <c r="I46" s="554"/>
      <c r="J46" s="673"/>
      <c r="K46" s="675"/>
      <c r="L46" s="85"/>
      <c r="M46" s="520"/>
      <c r="N46" s="103">
        <f t="shared" si="12"/>
        <v>0</v>
      </c>
      <c r="O46" s="104" t="str">
        <f t="shared" si="13"/>
        <v>низкий</v>
      </c>
      <c r="P46" s="522"/>
      <c r="Q46" s="523"/>
      <c r="R46" s="637"/>
      <c r="S46" s="673"/>
      <c r="T46" s="675"/>
      <c r="U46" s="636"/>
      <c r="V46" s="673"/>
      <c r="W46" s="675"/>
      <c r="X46" s="636"/>
      <c r="Y46" s="673"/>
      <c r="Z46" s="675"/>
      <c r="AA46" s="522"/>
      <c r="AB46" s="520"/>
      <c r="AC46" s="103">
        <f t="shared" si="2"/>
        <v>0</v>
      </c>
      <c r="AD46" s="104" t="str">
        <f t="shared" si="3"/>
        <v>низкий</v>
      </c>
      <c r="AE46" s="522"/>
      <c r="AF46" s="523"/>
    </row>
    <row r="47" spans="1:32" s="77" customFormat="1" ht="22.7" customHeight="1" thickBot="1">
      <c r="A47" s="538"/>
      <c r="B47" s="552" t="s">
        <v>165</v>
      </c>
      <c r="C47" s="562">
        <f>AVERAGE(C17:C46)</f>
        <v>1.8571428571428572</v>
      </c>
      <c r="D47" s="562" t="e">
        <f>AVERAGE(D17:D46)</f>
        <v>#DIV/0!</v>
      </c>
      <c r="E47" s="548" t="e">
        <f>AVERAGE(E17:E46)</f>
        <v>#DIV/0!</v>
      </c>
      <c r="F47" s="562">
        <f t="shared" ref="F47:K47" si="32">AVERAGE(F17:F46)</f>
        <v>1.25</v>
      </c>
      <c r="G47" s="562" t="e">
        <f t="shared" ref="G47" si="33">AVERAGE(G17:G46)</f>
        <v>#DIV/0!</v>
      </c>
      <c r="H47" s="548" t="e">
        <f t="shared" si="32"/>
        <v>#DIV/0!</v>
      </c>
      <c r="I47" s="562">
        <f t="shared" si="32"/>
        <v>1.2857142857142858</v>
      </c>
      <c r="J47" s="562" t="e">
        <f t="shared" ref="J47" si="34">AVERAGE(J17:J46)</f>
        <v>#DIV/0!</v>
      </c>
      <c r="K47" s="548" t="e">
        <f t="shared" si="32"/>
        <v>#DIV/0!</v>
      </c>
      <c r="L47" s="563">
        <f t="shared" ref="L47" si="35">SUM(C47,F47,I47)</f>
        <v>4.3928571428571432</v>
      </c>
      <c r="M47" s="564" t="str">
        <f t="shared" ref="M47" si="36">IF(L47&lt;5,"низкий",IF(L47&lt;8,"средний",IF(L47&gt;7,"высокий")))</f>
        <v>низкий</v>
      </c>
      <c r="N47" s="563" t="e">
        <f t="shared" ref="N47" si="37">SUM(E47,H47,K47)</f>
        <v>#DIV/0!</v>
      </c>
      <c r="O47" s="564" t="e">
        <f t="shared" si="13"/>
        <v>#DIV/0!</v>
      </c>
      <c r="P47" s="563" t="e">
        <f t="shared" ref="P47" si="38">SUM(E47,H47,K47)</f>
        <v>#DIV/0!</v>
      </c>
      <c r="Q47" s="565" t="e">
        <f t="shared" ref="Q47" si="39">IF(P47&lt;5,"низкий",IF(P47&lt;8,"средний",IF(P47&gt;7,"высокий")))</f>
        <v>#DIV/0!</v>
      </c>
      <c r="R47" s="562">
        <f>AVERAGE(R17:R46)</f>
        <v>1.2142857142857142</v>
      </c>
      <c r="S47" s="562" t="e">
        <f>AVERAGE(S17:S46)</f>
        <v>#DIV/0!</v>
      </c>
      <c r="T47" s="548" t="e">
        <f>AVERAGE(T17:T46)</f>
        <v>#DIV/0!</v>
      </c>
      <c r="U47" s="562">
        <f t="shared" ref="U47:Z47" si="40">AVERAGE(U17:U46)</f>
        <v>1.0357142857142858</v>
      </c>
      <c r="V47" s="562" t="e">
        <f t="shared" si="40"/>
        <v>#DIV/0!</v>
      </c>
      <c r="W47" s="548" t="e">
        <f t="shared" si="40"/>
        <v>#DIV/0!</v>
      </c>
      <c r="X47" s="562">
        <f t="shared" si="40"/>
        <v>1.3928571428571428</v>
      </c>
      <c r="Y47" s="562" t="e">
        <f t="shared" si="40"/>
        <v>#DIV/0!</v>
      </c>
      <c r="Z47" s="548" t="e">
        <f t="shared" si="40"/>
        <v>#DIV/0!</v>
      </c>
      <c r="AA47" s="563">
        <f t="shared" ref="AA47" si="41">SUM(R47,U47,X47)</f>
        <v>3.6428571428571428</v>
      </c>
      <c r="AB47" s="564" t="str">
        <f t="shared" ref="AB47" si="42">IF(AA47&lt;5,"низкий",IF(AA47&lt;8,"средний",IF(AA47&gt;7,"высокий")))</f>
        <v>низкий</v>
      </c>
      <c r="AC47" s="563" t="e">
        <f t="shared" ref="AC47" si="43">SUM(T47,W47,Z47)</f>
        <v>#DIV/0!</v>
      </c>
      <c r="AD47" s="564" t="e">
        <f t="shared" si="3"/>
        <v>#DIV/0!</v>
      </c>
      <c r="AE47" s="563" t="e">
        <f t="shared" ref="AE47" si="44">SUM(T47,W47,Z47)</f>
        <v>#DIV/0!</v>
      </c>
      <c r="AF47" s="539" t="e">
        <f t="shared" ref="AF47" si="45">IF(AE47&lt;5,"низкий",IF(AE47&lt;8,"средний",IF(AE47&gt;7,"высокий")))</f>
        <v>#DIV/0!</v>
      </c>
    </row>
    <row r="48" spans="1:32" s="77" customFormat="1" ht="22.7" customHeight="1" thickBot="1">
      <c r="A48" s="920" t="s">
        <v>15</v>
      </c>
      <c r="B48" s="921"/>
      <c r="C48" s="534">
        <f t="shared" ref="C48:D48" si="46">COUNT(C17:C46)</f>
        <v>28</v>
      </c>
      <c r="D48" s="534">
        <f t="shared" si="46"/>
        <v>0</v>
      </c>
      <c r="E48" s="535">
        <f t="shared" ref="E48:K48" si="47">COUNT(E17:E46)</f>
        <v>0</v>
      </c>
      <c r="F48" s="534">
        <f t="shared" si="47"/>
        <v>28</v>
      </c>
      <c r="G48" s="534">
        <f t="shared" si="47"/>
        <v>0</v>
      </c>
      <c r="H48" s="535">
        <f t="shared" si="47"/>
        <v>0</v>
      </c>
      <c r="I48" s="536">
        <f t="shared" si="47"/>
        <v>28</v>
      </c>
      <c r="J48" s="536">
        <f t="shared" si="47"/>
        <v>0</v>
      </c>
      <c r="K48" s="537">
        <f t="shared" si="47"/>
        <v>0</v>
      </c>
      <c r="L48" s="922"/>
      <c r="M48" s="923"/>
      <c r="N48" s="661"/>
      <c r="O48" s="661"/>
      <c r="P48" s="922"/>
      <c r="Q48" s="923"/>
      <c r="R48" s="534">
        <f t="shared" ref="R48:S48" si="48">COUNT(R17:R46)</f>
        <v>28</v>
      </c>
      <c r="S48" s="534">
        <f t="shared" si="48"/>
        <v>0</v>
      </c>
      <c r="T48" s="535">
        <f t="shared" ref="T48:Z48" si="49">COUNT(T17:T46)</f>
        <v>0</v>
      </c>
      <c r="U48" s="534">
        <f t="shared" si="49"/>
        <v>28</v>
      </c>
      <c r="V48" s="534">
        <f t="shared" si="49"/>
        <v>0</v>
      </c>
      <c r="W48" s="535">
        <f t="shared" si="49"/>
        <v>0</v>
      </c>
      <c r="X48" s="536">
        <f t="shared" si="49"/>
        <v>28</v>
      </c>
      <c r="Y48" s="536">
        <f t="shared" si="49"/>
        <v>0</v>
      </c>
      <c r="Z48" s="537">
        <f t="shared" si="49"/>
        <v>0</v>
      </c>
      <c r="AA48" s="922"/>
      <c r="AB48" s="923"/>
      <c r="AC48" s="661"/>
      <c r="AD48" s="661"/>
      <c r="AE48" s="922"/>
      <c r="AF48" s="923"/>
    </row>
    <row r="50" spans="1:35" ht="15.75">
      <c r="L50" s="12"/>
      <c r="M50" s="12"/>
      <c r="N50" s="12"/>
      <c r="O50" s="12"/>
    </row>
    <row r="51" spans="1:35" s="1" customFormat="1" ht="15.75" customHeight="1">
      <c r="A51" s="894" t="s">
        <v>182</v>
      </c>
      <c r="B51" s="895"/>
      <c r="C51" s="895"/>
      <c r="D51" s="895"/>
      <c r="E51" s="895"/>
      <c r="F51" s="895"/>
      <c r="G51" s="895"/>
      <c r="H51" s="896"/>
      <c r="I51" s="21"/>
      <c r="J51" s="897" t="s">
        <v>184</v>
      </c>
      <c r="K51" s="898"/>
      <c r="L51" s="898"/>
      <c r="M51" s="898"/>
      <c r="N51" s="898"/>
      <c r="O51" s="898"/>
      <c r="P51" s="898"/>
      <c r="Q51" s="898"/>
      <c r="R51" s="899"/>
      <c r="T51" s="897" t="s">
        <v>186</v>
      </c>
      <c r="U51" s="898"/>
      <c r="V51" s="898"/>
      <c r="W51" s="898"/>
      <c r="X51" s="898"/>
      <c r="Y51" s="898"/>
      <c r="Z51" s="898"/>
      <c r="AA51" s="898"/>
      <c r="AB51" s="899"/>
    </row>
    <row r="52" spans="1:35" s="1" customFormat="1" ht="15.75" customHeight="1">
      <c r="A52" s="19"/>
      <c r="B52" s="679" t="s">
        <v>41</v>
      </c>
      <c r="C52" s="889" t="s">
        <v>42</v>
      </c>
      <c r="D52" s="890"/>
      <c r="E52" s="900" t="s">
        <v>43</v>
      </c>
      <c r="F52" s="901"/>
      <c r="G52" s="889" t="s">
        <v>44</v>
      </c>
      <c r="H52" s="890"/>
      <c r="J52" s="18"/>
      <c r="K52" s="889" t="s">
        <v>41</v>
      </c>
      <c r="L52" s="890"/>
      <c r="M52" s="889" t="s">
        <v>42</v>
      </c>
      <c r="N52" s="890"/>
      <c r="O52" s="900" t="s">
        <v>43</v>
      </c>
      <c r="P52" s="901"/>
      <c r="Q52" s="889" t="s">
        <v>44</v>
      </c>
      <c r="R52" s="890"/>
      <c r="T52" s="18"/>
      <c r="U52" s="889" t="s">
        <v>41</v>
      </c>
      <c r="V52" s="890"/>
      <c r="W52" s="889" t="s">
        <v>42</v>
      </c>
      <c r="X52" s="890"/>
      <c r="Y52" s="900" t="s">
        <v>43</v>
      </c>
      <c r="Z52" s="901"/>
      <c r="AA52" s="889" t="s">
        <v>44</v>
      </c>
      <c r="AB52" s="890"/>
    </row>
    <row r="53" spans="1:35" s="1" customFormat="1" ht="27.75" customHeight="1">
      <c r="A53" s="19"/>
      <c r="B53" s="680"/>
      <c r="C53" s="891"/>
      <c r="D53" s="892"/>
      <c r="E53" s="902"/>
      <c r="F53" s="903"/>
      <c r="G53" s="891"/>
      <c r="H53" s="892"/>
      <c r="J53" s="18"/>
      <c r="K53" s="891"/>
      <c r="L53" s="892"/>
      <c r="M53" s="891"/>
      <c r="N53" s="892"/>
      <c r="O53" s="902"/>
      <c r="P53" s="903"/>
      <c r="Q53" s="891"/>
      <c r="R53" s="892"/>
      <c r="T53" s="18"/>
      <c r="U53" s="891"/>
      <c r="V53" s="892"/>
      <c r="W53" s="891"/>
      <c r="X53" s="892"/>
      <c r="Y53" s="902"/>
      <c r="Z53" s="903"/>
      <c r="AA53" s="891"/>
      <c r="AB53" s="892"/>
    </row>
    <row r="54" spans="1:35" s="1" customFormat="1" ht="15.75">
      <c r="A54" s="19" t="s">
        <v>9</v>
      </c>
      <c r="B54" s="20">
        <f>AVERAGE(C48,F48,I48)</f>
        <v>28</v>
      </c>
      <c r="C54" s="883">
        <f>COUNTIF(M17:M46,"высокий")</f>
        <v>0</v>
      </c>
      <c r="D54" s="884"/>
      <c r="E54" s="883">
        <f>COUNTIF(M17:M46,"средний")</f>
        <v>11</v>
      </c>
      <c r="F54" s="884"/>
      <c r="G54" s="883">
        <f>COUNTIF(M17:M46,"низкий")</f>
        <v>17</v>
      </c>
      <c r="H54" s="884"/>
      <c r="J54" s="19" t="s">
        <v>9</v>
      </c>
      <c r="K54" s="883">
        <f>AVERAGE(D48,G48,J48)</f>
        <v>0</v>
      </c>
      <c r="L54" s="884"/>
      <c r="M54" s="879">
        <f>COUNTIF(O17:O46,"высокий")</f>
        <v>0</v>
      </c>
      <c r="N54" s="880"/>
      <c r="O54" s="885">
        <f>COUNTIF(O17:O46,"средний")</f>
        <v>0</v>
      </c>
      <c r="P54" s="886"/>
      <c r="Q54" s="885">
        <f>COUNTIF(O17:O46,"низкий")</f>
        <v>30</v>
      </c>
      <c r="R54" s="886"/>
      <c r="T54" s="19" t="s">
        <v>9</v>
      </c>
      <c r="U54" s="883">
        <f>AVERAGE(E48,H48,K48)</f>
        <v>0</v>
      </c>
      <c r="V54" s="884"/>
      <c r="W54" s="879">
        <f>COUNTIF(Q17:Q46,"высокий")</f>
        <v>0</v>
      </c>
      <c r="X54" s="880"/>
      <c r="Y54" s="885">
        <f>COUNTIF(Q17:Q46,"средний")</f>
        <v>0</v>
      </c>
      <c r="Z54" s="886"/>
      <c r="AA54" s="885">
        <f>COUNTIF(Q17:Q46,"низкий")</f>
        <v>27</v>
      </c>
      <c r="AB54" s="886"/>
    </row>
    <row r="55" spans="1:35" s="1" customFormat="1" ht="15.75">
      <c r="A55" s="19" t="s">
        <v>10</v>
      </c>
      <c r="B55" s="19"/>
      <c r="C55" s="938">
        <f>(C54*100%)/B54</f>
        <v>0</v>
      </c>
      <c r="D55" s="939"/>
      <c r="E55" s="938">
        <f>(E54*100%)/B54</f>
        <v>0.39285714285714285</v>
      </c>
      <c r="F55" s="939"/>
      <c r="G55" s="938">
        <f>(G54*100%)/B54</f>
        <v>0.6071428571428571</v>
      </c>
      <c r="H55" s="939"/>
      <c r="J55" s="19" t="s">
        <v>10</v>
      </c>
      <c r="K55" s="654"/>
      <c r="L55" s="655"/>
      <c r="M55" s="881" t="e">
        <f>(M54*100%)/K54</f>
        <v>#DIV/0!</v>
      </c>
      <c r="N55" s="882"/>
      <c r="O55" s="881" t="e">
        <f>(O54*100%)/K54</f>
        <v>#DIV/0!</v>
      </c>
      <c r="P55" s="882"/>
      <c r="Q55" s="881" t="e">
        <f>(Q54*100%)/K54</f>
        <v>#DIV/0!</v>
      </c>
      <c r="R55" s="882"/>
      <c r="T55" s="19" t="s">
        <v>10</v>
      </c>
      <c r="U55" s="677"/>
      <c r="V55" s="678"/>
      <c r="W55" s="881" t="e">
        <f>(W54*100%)/U54</f>
        <v>#DIV/0!</v>
      </c>
      <c r="X55" s="882"/>
      <c r="Y55" s="881" t="e">
        <f>(Y54*100%)/U54</f>
        <v>#DIV/0!</v>
      </c>
      <c r="Z55" s="882"/>
      <c r="AA55" s="881" t="e">
        <f>(AA54*100%)/U54</f>
        <v>#DIV/0!</v>
      </c>
      <c r="AB55" s="882"/>
    </row>
    <row r="56" spans="1:35">
      <c r="K56" s="5"/>
      <c r="L56" s="5"/>
      <c r="M56" s="5"/>
      <c r="N56" s="5"/>
      <c r="O56" s="5"/>
      <c r="P56" s="5"/>
      <c r="Q56" s="5"/>
      <c r="R56" s="5"/>
    </row>
    <row r="57" spans="1:35">
      <c r="K57" s="5"/>
      <c r="L57" s="5"/>
      <c r="M57" s="5"/>
      <c r="N57" s="5"/>
      <c r="O57" s="5"/>
      <c r="P57" s="5"/>
      <c r="Q57" s="5"/>
      <c r="R57" s="5"/>
    </row>
    <row r="58" spans="1:35" s="1" customFormat="1" ht="15.75" customHeight="1">
      <c r="A58" s="894" t="s">
        <v>183</v>
      </c>
      <c r="B58" s="895"/>
      <c r="C58" s="895"/>
      <c r="D58" s="895"/>
      <c r="E58" s="895"/>
      <c r="F58" s="895"/>
      <c r="G58" s="895"/>
      <c r="H58" s="896"/>
      <c r="I58" s="21"/>
      <c r="J58" s="897" t="s">
        <v>185</v>
      </c>
      <c r="K58" s="898"/>
      <c r="L58" s="898"/>
      <c r="M58" s="898"/>
      <c r="N58" s="898"/>
      <c r="O58" s="898"/>
      <c r="P58" s="898"/>
      <c r="Q58" s="898"/>
      <c r="R58" s="899"/>
      <c r="T58" s="897" t="s">
        <v>187</v>
      </c>
      <c r="U58" s="898"/>
      <c r="V58" s="898"/>
      <c r="W58" s="898"/>
      <c r="X58" s="898"/>
      <c r="Y58" s="898"/>
      <c r="Z58" s="898"/>
      <c r="AA58" s="898"/>
      <c r="AB58" s="899"/>
    </row>
    <row r="59" spans="1:35" s="1" customFormat="1" ht="15.75" customHeight="1">
      <c r="A59" s="19"/>
      <c r="B59" s="940" t="s">
        <v>41</v>
      </c>
      <c r="C59" s="889" t="s">
        <v>42</v>
      </c>
      <c r="D59" s="890"/>
      <c r="E59" s="900" t="s">
        <v>43</v>
      </c>
      <c r="F59" s="901"/>
      <c r="G59" s="889" t="s">
        <v>44</v>
      </c>
      <c r="H59" s="890"/>
      <c r="J59" s="18"/>
      <c r="K59" s="889" t="s">
        <v>41</v>
      </c>
      <c r="L59" s="890"/>
      <c r="M59" s="889" t="s">
        <v>42</v>
      </c>
      <c r="N59" s="890"/>
      <c r="O59" s="900" t="s">
        <v>43</v>
      </c>
      <c r="P59" s="901"/>
      <c r="Q59" s="889" t="s">
        <v>44</v>
      </c>
      <c r="R59" s="890"/>
      <c r="T59" s="18"/>
      <c r="U59" s="889" t="s">
        <v>41</v>
      </c>
      <c r="V59" s="890"/>
      <c r="W59" s="889" t="s">
        <v>42</v>
      </c>
      <c r="X59" s="890"/>
      <c r="Y59" s="900" t="s">
        <v>43</v>
      </c>
      <c r="Z59" s="901"/>
      <c r="AA59" s="889" t="s">
        <v>44</v>
      </c>
      <c r="AB59" s="890"/>
    </row>
    <row r="60" spans="1:35" s="1" customFormat="1" ht="27.75" customHeight="1">
      <c r="A60" s="19"/>
      <c r="B60" s="941"/>
      <c r="C60" s="891"/>
      <c r="D60" s="892"/>
      <c r="E60" s="902"/>
      <c r="F60" s="903"/>
      <c r="G60" s="891"/>
      <c r="H60" s="892"/>
      <c r="J60" s="18"/>
      <c r="K60" s="891"/>
      <c r="L60" s="892"/>
      <c r="M60" s="891"/>
      <c r="N60" s="892"/>
      <c r="O60" s="902"/>
      <c r="P60" s="903"/>
      <c r="Q60" s="891"/>
      <c r="R60" s="892"/>
      <c r="T60" s="18"/>
      <c r="U60" s="891"/>
      <c r="V60" s="892"/>
      <c r="W60" s="891"/>
      <c r="X60" s="892"/>
      <c r="Y60" s="902"/>
      <c r="Z60" s="903"/>
      <c r="AA60" s="891"/>
      <c r="AB60" s="892"/>
    </row>
    <row r="61" spans="1:35" s="1" customFormat="1" ht="15.75">
      <c r="A61" s="19" t="s">
        <v>9</v>
      </c>
      <c r="B61" s="20">
        <f>AVERAGE(R48,U48)</f>
        <v>28</v>
      </c>
      <c r="C61" s="883">
        <f>COUNTIF(AB17:AB46,"высокий")</f>
        <v>0</v>
      </c>
      <c r="D61" s="884"/>
      <c r="E61" s="883">
        <f>COUNTIF(AB17:AB46,"средний")</f>
        <v>7</v>
      </c>
      <c r="F61" s="884"/>
      <c r="G61" s="883">
        <f>COUNTIF(AB17:AB46,"низкий")</f>
        <v>21</v>
      </c>
      <c r="H61" s="884"/>
      <c r="J61" s="19" t="s">
        <v>9</v>
      </c>
      <c r="K61" s="883">
        <f>AVERAGE(S48,V48,Y48)</f>
        <v>0</v>
      </c>
      <c r="L61" s="884"/>
      <c r="M61" s="879">
        <f>COUNTIF(AD17:AD46,"высокий")</f>
        <v>0</v>
      </c>
      <c r="N61" s="880"/>
      <c r="O61" s="885">
        <f>COUNTIF(AD17:AD46,"средний")</f>
        <v>0</v>
      </c>
      <c r="P61" s="886"/>
      <c r="Q61" s="885">
        <f>COUNTIF(AD17:AD46,"низкий")</f>
        <v>30</v>
      </c>
      <c r="R61" s="886"/>
      <c r="T61" s="19" t="s">
        <v>9</v>
      </c>
      <c r="U61" s="883">
        <f>AVERAGE(T48,W48,Z48)</f>
        <v>0</v>
      </c>
      <c r="V61" s="884"/>
      <c r="W61" s="879">
        <f>COUNTIF(AF17:AF46,"высокий")</f>
        <v>0</v>
      </c>
      <c r="X61" s="880"/>
      <c r="Y61" s="885">
        <f>COUNTIF(AF17:AF46,"средний")</f>
        <v>0</v>
      </c>
      <c r="Z61" s="886"/>
      <c r="AA61" s="885">
        <f>COUNTIF(AF17:AF46,"низкий")</f>
        <v>27</v>
      </c>
      <c r="AB61" s="886"/>
    </row>
    <row r="62" spans="1:35" s="1" customFormat="1" ht="15.75">
      <c r="A62" s="19" t="s">
        <v>10</v>
      </c>
      <c r="B62" s="19"/>
      <c r="C62" s="938">
        <f>(C61*100%)/B61</f>
        <v>0</v>
      </c>
      <c r="D62" s="939"/>
      <c r="E62" s="938">
        <f>(E61*100%)/B61</f>
        <v>0.25</v>
      </c>
      <c r="F62" s="939"/>
      <c r="G62" s="938">
        <f>(G61*100%)/B61</f>
        <v>0.75</v>
      </c>
      <c r="H62" s="939"/>
      <c r="J62" s="19" t="s">
        <v>10</v>
      </c>
      <c r="K62" s="654"/>
      <c r="L62" s="655"/>
      <c r="M62" s="881" t="e">
        <f>(M61*100%)/K61</f>
        <v>#DIV/0!</v>
      </c>
      <c r="N62" s="882"/>
      <c r="O62" s="881" t="e">
        <f>(O61*100%)/K61</f>
        <v>#DIV/0!</v>
      </c>
      <c r="P62" s="882"/>
      <c r="Q62" s="881" t="e">
        <f>(Q61*100%)/K61</f>
        <v>#DIV/0!</v>
      </c>
      <c r="R62" s="882"/>
      <c r="T62" s="19" t="s">
        <v>10</v>
      </c>
      <c r="U62" s="887"/>
      <c r="V62" s="888"/>
      <c r="W62" s="881" t="e">
        <f>(W61*100%)/U61</f>
        <v>#DIV/0!</v>
      </c>
      <c r="X62" s="882"/>
      <c r="Y62" s="881" t="e">
        <f>(Y61*100%)/U61</f>
        <v>#DIV/0!</v>
      </c>
      <c r="Z62" s="882"/>
      <c r="AA62" s="881" t="e">
        <f>(AA61*100%)/U61</f>
        <v>#DIV/0!</v>
      </c>
      <c r="AB62" s="882"/>
    </row>
    <row r="63" spans="1:35">
      <c r="C63" s="893"/>
      <c r="D63" s="893"/>
    </row>
    <row r="64" spans="1:35" s="8" customFormat="1" ht="18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s="8" customFormat="1" ht="18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 s="8" customFormat="1" ht="18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1:35" s="8" customFormat="1" ht="18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1:35" s="8" customFormat="1" ht="18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 s="8" customFormat="1" ht="18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1:35" s="8" customFormat="1" ht="18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1:35" s="8" customFormat="1" ht="18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</row>
    <row r="72" spans="1:35" s="8" customFormat="1" ht="18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1:35" s="8" customFormat="1" ht="18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35" s="8" customFormat="1" ht="18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1:35" s="8" customFormat="1" ht="18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1:35" s="8" customFormat="1" ht="18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1:35" s="8" customFormat="1" ht="18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pans="1:35" s="8" customFormat="1" ht="18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</row>
    <row r="79" spans="1:35" s="8" customFormat="1" ht="18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 s="4"/>
      <c r="AG79" s="4"/>
      <c r="AH79"/>
      <c r="AI79"/>
    </row>
    <row r="80" spans="1:35" s="8" customFormat="1" ht="18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 s="4"/>
      <c r="AG80" s="4"/>
      <c r="AH80"/>
      <c r="AI80"/>
    </row>
    <row r="81" spans="1:35" s="8" customFormat="1" ht="18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1:35" s="8" customFormat="1" ht="18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1:35" s="8" customFormat="1" ht="18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1:35" s="8" customFormat="1" ht="18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1:35" s="8" customFormat="1" ht="18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pans="1:35" s="8" customFormat="1" ht="18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pans="1:35" s="8" customFormat="1" ht="18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1:35" s="8" customFormat="1" ht="18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1:35" s="8" customFormat="1" ht="18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</sheetData>
  <protectedRanges>
    <protectedRange sqref="C7:J8" name="Диапазон1_1_2"/>
  </protectedRanges>
  <mergeCells count="101">
    <mergeCell ref="B59:B60"/>
    <mergeCell ref="Y59:Z60"/>
    <mergeCell ref="O61:P61"/>
    <mergeCell ref="T58:AB58"/>
    <mergeCell ref="U59:V60"/>
    <mergeCell ref="W59:X60"/>
    <mergeCell ref="E61:F61"/>
    <mergeCell ref="G61:H61"/>
    <mergeCell ref="C61:D61"/>
    <mergeCell ref="M61:N61"/>
    <mergeCell ref="G52:H53"/>
    <mergeCell ref="T51:AB51"/>
    <mergeCell ref="C54:D54"/>
    <mergeCell ref="C55:D55"/>
    <mergeCell ref="E54:F54"/>
    <mergeCell ref="E55:F55"/>
    <mergeCell ref="G54:H54"/>
    <mergeCell ref="G55:H55"/>
    <mergeCell ref="O54:P54"/>
    <mergeCell ref="O55:P55"/>
    <mergeCell ref="Q54:R54"/>
    <mergeCell ref="Q55:R55"/>
    <mergeCell ref="AA52:AB53"/>
    <mergeCell ref="Y52:Z53"/>
    <mergeCell ref="W52:X53"/>
    <mergeCell ref="U52:V53"/>
    <mergeCell ref="A48:B48"/>
    <mergeCell ref="AA48:AB48"/>
    <mergeCell ref="AE48:AF48"/>
    <mergeCell ref="A14:A16"/>
    <mergeCell ref="B14:B16"/>
    <mergeCell ref="F15:H15"/>
    <mergeCell ref="C15:E15"/>
    <mergeCell ref="I15:K15"/>
    <mergeCell ref="L48:M48"/>
    <mergeCell ref="P48:Q48"/>
    <mergeCell ref="C14:Q14"/>
    <mergeCell ref="P15:Q16"/>
    <mergeCell ref="L15:M16"/>
    <mergeCell ref="AE15:AF16"/>
    <mergeCell ref="AA15:AB16"/>
    <mergeCell ref="R15:T15"/>
    <mergeCell ref="U15:W15"/>
    <mergeCell ref="X15:Z15"/>
    <mergeCell ref="N15:O16"/>
    <mergeCell ref="AC15:AD16"/>
    <mergeCell ref="A1:AI1"/>
    <mergeCell ref="A2:AI2"/>
    <mergeCell ref="A3:AI3"/>
    <mergeCell ref="A4:AI4"/>
    <mergeCell ref="A6:B6"/>
    <mergeCell ref="R14:AF14"/>
    <mergeCell ref="C8:I8"/>
    <mergeCell ref="C6:Q6"/>
    <mergeCell ref="C7:Q7"/>
    <mergeCell ref="A10:Z10"/>
    <mergeCell ref="C63:D63"/>
    <mergeCell ref="A58:H58"/>
    <mergeCell ref="J51:R51"/>
    <mergeCell ref="C59:D60"/>
    <mergeCell ref="G59:H60"/>
    <mergeCell ref="E59:F60"/>
    <mergeCell ref="K52:L53"/>
    <mergeCell ref="M52:N53"/>
    <mergeCell ref="O52:P53"/>
    <mergeCell ref="Q52:R53"/>
    <mergeCell ref="Q59:R60"/>
    <mergeCell ref="O59:P60"/>
    <mergeCell ref="M59:N60"/>
    <mergeCell ref="K59:L60"/>
    <mergeCell ref="K61:L61"/>
    <mergeCell ref="K54:L54"/>
    <mergeCell ref="A51:H51"/>
    <mergeCell ref="C52:D53"/>
    <mergeCell ref="E52:F53"/>
    <mergeCell ref="E62:F62"/>
    <mergeCell ref="G62:H62"/>
    <mergeCell ref="C62:D62"/>
    <mergeCell ref="O62:P62"/>
    <mergeCell ref="M62:N62"/>
    <mergeCell ref="W54:X54"/>
    <mergeCell ref="W55:X55"/>
    <mergeCell ref="U54:V54"/>
    <mergeCell ref="M54:N54"/>
    <mergeCell ref="M55:N55"/>
    <mergeCell ref="AA61:AB61"/>
    <mergeCell ref="AA62:AB62"/>
    <mergeCell ref="AA54:AB54"/>
    <mergeCell ref="AA55:AB55"/>
    <mergeCell ref="Y54:Z54"/>
    <mergeCell ref="Y55:Z55"/>
    <mergeCell ref="U61:V61"/>
    <mergeCell ref="U62:V62"/>
    <mergeCell ref="W61:X61"/>
    <mergeCell ref="W62:X62"/>
    <mergeCell ref="Y61:Z61"/>
    <mergeCell ref="Y62:Z62"/>
    <mergeCell ref="AA59:AB60"/>
    <mergeCell ref="Q61:R61"/>
    <mergeCell ref="Q62:R62"/>
    <mergeCell ref="J58:R58"/>
  </mergeCells>
  <phoneticPr fontId="0" type="noConversion"/>
  <printOptions horizontalCentered="1" verticalCentered="1"/>
  <pageMargins left="0.55118110236220474" right="0.55118110236220474" top="0.78740157480314965" bottom="0.59055118110236227" header="0" footer="0"/>
  <pageSetup paperSize="9" scale="27" fitToHeight="30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2"/>
  <sheetViews>
    <sheetView view="pageBreakPreview" topLeftCell="A13" zoomScale="50" zoomScaleSheetLayoutView="50" workbookViewId="0">
      <selection activeCell="L40" sqref="L40"/>
    </sheetView>
  </sheetViews>
  <sheetFormatPr defaultRowHeight="12.75"/>
  <cols>
    <col min="1" max="1" width="9" customWidth="1"/>
    <col min="2" max="2" width="27.7109375" customWidth="1"/>
    <col min="3" max="20" width="12.5703125" customWidth="1"/>
    <col min="21" max="26" width="15.7109375" customWidth="1"/>
    <col min="27" max="27" width="16.7109375" customWidth="1"/>
    <col min="28" max="28" width="18.140625" customWidth="1"/>
    <col min="29" max="29" width="17.85546875" customWidth="1"/>
    <col min="30" max="30" width="18.85546875" customWidth="1"/>
    <col min="31" max="31" width="16" customWidth="1"/>
    <col min="32" max="32" width="16.7109375" customWidth="1"/>
    <col min="33" max="33" width="11.7109375" customWidth="1"/>
    <col min="34" max="34" width="15" customWidth="1"/>
    <col min="35" max="35" width="11.7109375" customWidth="1"/>
    <col min="36" max="36" width="14.5703125" customWidth="1"/>
    <col min="37" max="37" width="11.7109375" customWidth="1"/>
    <col min="38" max="38" width="14.5703125" customWidth="1"/>
    <col min="39" max="39" width="11.7109375" customWidth="1"/>
    <col min="40" max="40" width="15.42578125" customWidth="1"/>
    <col min="41" max="41" width="6.28515625" customWidth="1"/>
  </cols>
  <sheetData>
    <row r="1" spans="1:38" s="77" customFormat="1" ht="23.25">
      <c r="A1" s="904" t="s">
        <v>47</v>
      </c>
      <c r="B1" s="904"/>
      <c r="C1" s="904"/>
      <c r="D1" s="904"/>
      <c r="E1" s="904"/>
      <c r="F1" s="904"/>
      <c r="G1" s="904"/>
      <c r="H1" s="904"/>
      <c r="I1" s="904"/>
      <c r="J1" s="904"/>
      <c r="K1" s="904"/>
      <c r="L1" s="904"/>
      <c r="M1" s="904"/>
      <c r="N1" s="904"/>
      <c r="O1" s="904"/>
      <c r="P1" s="904"/>
      <c r="Q1" s="904"/>
      <c r="R1" s="904"/>
      <c r="S1" s="904"/>
      <c r="T1" s="904"/>
      <c r="U1" s="904"/>
      <c r="V1" s="904"/>
      <c r="W1" s="904"/>
      <c r="X1" s="904"/>
      <c r="Y1" s="904"/>
      <c r="Z1" s="904"/>
      <c r="AA1" s="904"/>
      <c r="AB1" s="904"/>
      <c r="AC1" s="904"/>
      <c r="AD1" s="904"/>
      <c r="AE1" s="904"/>
      <c r="AF1" s="904"/>
      <c r="AG1" s="904"/>
      <c r="AH1" s="904"/>
      <c r="AI1" s="904"/>
      <c r="AJ1" s="904"/>
      <c r="AK1" s="904"/>
      <c r="AL1" s="904"/>
    </row>
    <row r="2" spans="1:38" s="77" customFormat="1" ht="23.25">
      <c r="A2" s="905" t="s">
        <v>0</v>
      </c>
      <c r="B2" s="905"/>
      <c r="C2" s="905"/>
      <c r="D2" s="905"/>
      <c r="E2" s="905"/>
      <c r="F2" s="905"/>
      <c r="G2" s="905"/>
      <c r="H2" s="905"/>
      <c r="I2" s="905"/>
      <c r="J2" s="905"/>
      <c r="K2" s="905"/>
      <c r="L2" s="905"/>
      <c r="M2" s="905"/>
      <c r="N2" s="905"/>
      <c r="O2" s="905"/>
      <c r="P2" s="905"/>
      <c r="Q2" s="905"/>
      <c r="R2" s="905"/>
      <c r="S2" s="905"/>
      <c r="T2" s="905"/>
      <c r="U2" s="905"/>
      <c r="V2" s="905"/>
      <c r="W2" s="905"/>
      <c r="X2" s="905"/>
      <c r="Y2" s="905"/>
      <c r="Z2" s="905"/>
      <c r="AA2" s="905"/>
      <c r="AB2" s="905"/>
      <c r="AC2" s="905"/>
      <c r="AD2" s="905"/>
      <c r="AE2" s="905"/>
      <c r="AF2" s="905"/>
      <c r="AG2" s="905"/>
      <c r="AH2" s="905"/>
      <c r="AI2" s="905"/>
      <c r="AJ2" s="905"/>
      <c r="AK2" s="905"/>
      <c r="AL2" s="905"/>
    </row>
    <row r="3" spans="1:38" s="77" customFormat="1" ht="17.25" customHeight="1">
      <c r="A3" s="905" t="s">
        <v>175</v>
      </c>
      <c r="B3" s="905"/>
      <c r="C3" s="905"/>
      <c r="D3" s="905"/>
      <c r="E3" s="905"/>
      <c r="F3" s="905"/>
      <c r="G3" s="905"/>
      <c r="H3" s="905"/>
      <c r="I3" s="905"/>
      <c r="J3" s="905"/>
      <c r="K3" s="905"/>
      <c r="L3" s="905"/>
      <c r="M3" s="905"/>
      <c r="N3" s="905"/>
      <c r="O3" s="905"/>
      <c r="P3" s="905"/>
      <c r="Q3" s="905"/>
      <c r="R3" s="905"/>
      <c r="S3" s="905"/>
      <c r="T3" s="905"/>
      <c r="U3" s="905"/>
      <c r="V3" s="905"/>
      <c r="W3" s="905"/>
      <c r="X3" s="905"/>
      <c r="Y3" s="905"/>
      <c r="Z3" s="905"/>
      <c r="AA3" s="905"/>
      <c r="AB3" s="905"/>
      <c r="AC3" s="905"/>
      <c r="AD3" s="905"/>
      <c r="AE3" s="905"/>
      <c r="AF3" s="905"/>
      <c r="AG3" s="905"/>
      <c r="AH3" s="905"/>
      <c r="AI3" s="905"/>
      <c r="AJ3" s="905"/>
      <c r="AK3" s="905"/>
      <c r="AL3" s="905"/>
    </row>
    <row r="4" spans="1:38" s="77" customFormat="1" ht="23.25">
      <c r="A4" s="904" t="s">
        <v>99</v>
      </c>
      <c r="B4" s="904"/>
      <c r="C4" s="904"/>
      <c r="D4" s="904"/>
      <c r="E4" s="904"/>
      <c r="F4" s="904"/>
      <c r="G4" s="904"/>
      <c r="H4" s="904"/>
      <c r="I4" s="904"/>
      <c r="J4" s="904"/>
      <c r="K4" s="904"/>
      <c r="L4" s="904"/>
      <c r="M4" s="904"/>
      <c r="N4" s="904"/>
      <c r="O4" s="904"/>
      <c r="P4" s="904"/>
      <c r="Q4" s="904"/>
      <c r="R4" s="904"/>
      <c r="S4" s="904"/>
      <c r="T4" s="904"/>
      <c r="U4" s="904"/>
      <c r="V4" s="904"/>
      <c r="W4" s="904"/>
      <c r="X4" s="904"/>
      <c r="Y4" s="904"/>
      <c r="Z4" s="904"/>
      <c r="AA4" s="904"/>
      <c r="AB4" s="904"/>
      <c r="AC4" s="904"/>
      <c r="AD4" s="904"/>
      <c r="AE4" s="904"/>
      <c r="AF4" s="904"/>
      <c r="AG4" s="904"/>
      <c r="AH4" s="904"/>
      <c r="AI4" s="904"/>
      <c r="AJ4" s="904"/>
      <c r="AK4" s="904"/>
      <c r="AL4" s="904"/>
    </row>
    <row r="5" spans="1:38" s="4" customFormat="1" ht="18.75">
      <c r="A5" s="16"/>
      <c r="B5" s="16"/>
      <c r="C5" s="16"/>
      <c r="D5" s="658"/>
      <c r="E5" s="16"/>
      <c r="F5" s="16"/>
      <c r="G5" s="658"/>
      <c r="H5" s="16"/>
      <c r="I5" s="16"/>
      <c r="J5" s="658"/>
      <c r="K5" s="16"/>
      <c r="L5" s="16"/>
      <c r="M5" s="658"/>
      <c r="N5" s="16"/>
      <c r="O5" s="16"/>
      <c r="P5" s="658"/>
      <c r="Q5" s="16"/>
      <c r="R5" s="16"/>
      <c r="S5" s="658"/>
      <c r="T5" s="16"/>
      <c r="U5" s="16"/>
      <c r="V5" s="16"/>
      <c r="W5" s="658"/>
      <c r="X5" s="658"/>
      <c r="Y5" s="16"/>
      <c r="Z5" s="16"/>
      <c r="AA5" s="16"/>
    </row>
    <row r="6" spans="1:38" s="76" customFormat="1" ht="20.25">
      <c r="A6" s="907" t="s">
        <v>27</v>
      </c>
      <c r="B6" s="907"/>
      <c r="C6" s="984" t="str">
        <f>'справка Н.Г.'!D4</f>
        <v>дети 3-4  лет жизни группы №1 общеразвивающей направленности</v>
      </c>
      <c r="D6" s="985"/>
      <c r="E6" s="985"/>
      <c r="F6" s="985"/>
      <c r="G6" s="985"/>
      <c r="H6" s="985"/>
      <c r="I6" s="985"/>
      <c r="J6" s="985"/>
      <c r="K6" s="985"/>
      <c r="L6" s="985"/>
      <c r="M6" s="985"/>
      <c r="N6" s="985"/>
      <c r="O6" s="986"/>
      <c r="P6" s="687"/>
    </row>
    <row r="7" spans="1:38" s="76" customFormat="1" ht="20.25">
      <c r="A7" s="78" t="s">
        <v>8</v>
      </c>
      <c r="B7" s="78"/>
      <c r="C7" s="973" t="str">
        <f>'справка Н.Г.'!D9</f>
        <v>Кузнецова  Ольга Яковлевна,</v>
      </c>
      <c r="D7" s="974"/>
      <c r="E7" s="974"/>
      <c r="F7" s="974"/>
      <c r="G7" s="974"/>
      <c r="H7" s="974"/>
      <c r="I7" s="974"/>
      <c r="J7" s="974"/>
      <c r="K7" s="975"/>
      <c r="L7" s="975"/>
      <c r="M7" s="975"/>
      <c r="N7" s="975"/>
      <c r="O7" s="976"/>
      <c r="P7" s="688"/>
    </row>
    <row r="8" spans="1:38" s="76" customFormat="1" ht="20.25">
      <c r="A8" s="78" t="s">
        <v>7</v>
      </c>
      <c r="B8" s="79" t="str">
        <f>'справка Н.Г.'!C5</f>
        <v>2022-2023</v>
      </c>
      <c r="C8" s="977"/>
      <c r="D8" s="978"/>
      <c r="E8" s="978"/>
      <c r="F8" s="978"/>
      <c r="G8" s="978"/>
      <c r="H8" s="978"/>
      <c r="I8" s="978"/>
      <c r="J8" s="653"/>
    </row>
    <row r="9" spans="1:38" s="76" customFormat="1" ht="20.25">
      <c r="A9" s="979" t="s">
        <v>65</v>
      </c>
      <c r="B9" s="979"/>
      <c r="C9" s="979"/>
      <c r="D9" s="979"/>
      <c r="E9" s="979"/>
      <c r="F9" s="979"/>
      <c r="G9" s="979"/>
      <c r="H9" s="979"/>
      <c r="I9" s="979"/>
      <c r="J9" s="979"/>
      <c r="K9" s="979"/>
      <c r="L9" s="979"/>
      <c r="M9" s="979"/>
      <c r="N9" s="979"/>
      <c r="O9" s="979"/>
      <c r="P9" s="979"/>
      <c r="Q9" s="979"/>
      <c r="R9" s="979"/>
      <c r="S9" s="979"/>
      <c r="T9" s="979"/>
      <c r="U9" s="979"/>
      <c r="V9" s="979"/>
      <c r="W9" s="979"/>
      <c r="X9" s="979"/>
      <c r="Y9" s="979"/>
      <c r="Z9" s="979"/>
      <c r="AA9" s="979"/>
    </row>
    <row r="10" spans="1:38" ht="16.5" thickBot="1">
      <c r="A10" s="1"/>
    </row>
    <row r="11" spans="1:38" ht="24" customHeight="1" thickBot="1">
      <c r="A11" s="980"/>
      <c r="B11" s="927" t="s">
        <v>1</v>
      </c>
      <c r="C11" s="908" t="s">
        <v>20</v>
      </c>
      <c r="D11" s="909"/>
      <c r="E11" s="909"/>
      <c r="F11" s="909"/>
      <c r="G11" s="909"/>
      <c r="H11" s="909"/>
      <c r="I11" s="909"/>
      <c r="J11" s="909"/>
      <c r="K11" s="909"/>
      <c r="L11" s="909"/>
      <c r="M11" s="909"/>
      <c r="N11" s="909"/>
      <c r="O11" s="909"/>
      <c r="P11" s="909"/>
      <c r="Q11" s="909"/>
      <c r="R11" s="909"/>
      <c r="S11" s="909"/>
      <c r="T11" s="909"/>
      <c r="U11" s="909"/>
      <c r="V11" s="909"/>
      <c r="W11" s="909"/>
      <c r="X11" s="909"/>
      <c r="Y11" s="909"/>
      <c r="Z11" s="910"/>
    </row>
    <row r="12" spans="1:38" s="4" customFormat="1" ht="112.5" customHeight="1" thickBot="1">
      <c r="A12" s="981"/>
      <c r="B12" s="928"/>
      <c r="C12" s="720" t="s">
        <v>123</v>
      </c>
      <c r="D12" s="722"/>
      <c r="E12" s="721"/>
      <c r="F12" s="720" t="s">
        <v>124</v>
      </c>
      <c r="G12" s="722"/>
      <c r="H12" s="722"/>
      <c r="I12" s="720" t="s">
        <v>125</v>
      </c>
      <c r="J12" s="722"/>
      <c r="K12" s="721"/>
      <c r="L12" s="722" t="s">
        <v>126</v>
      </c>
      <c r="M12" s="722"/>
      <c r="N12" s="722"/>
      <c r="O12" s="720" t="s">
        <v>127</v>
      </c>
      <c r="P12" s="722"/>
      <c r="Q12" s="721"/>
      <c r="R12" s="722" t="s">
        <v>128</v>
      </c>
      <c r="S12" s="722"/>
      <c r="T12" s="721"/>
      <c r="U12" s="932" t="s">
        <v>37</v>
      </c>
      <c r="V12" s="933"/>
      <c r="W12" s="936" t="s">
        <v>181</v>
      </c>
      <c r="X12" s="937"/>
      <c r="Y12" s="932" t="s">
        <v>38</v>
      </c>
      <c r="Z12" s="933"/>
    </row>
    <row r="13" spans="1:38" s="4" customFormat="1" ht="48.6" customHeight="1" thickBot="1">
      <c r="A13" s="982"/>
      <c r="B13" s="983"/>
      <c r="C13" s="27" t="s">
        <v>35</v>
      </c>
      <c r="D13" s="660" t="s">
        <v>179</v>
      </c>
      <c r="E13" s="30" t="s">
        <v>36</v>
      </c>
      <c r="F13" s="29" t="s">
        <v>35</v>
      </c>
      <c r="G13" s="660" t="s">
        <v>179</v>
      </c>
      <c r="H13" s="28" t="s">
        <v>36</v>
      </c>
      <c r="I13" s="27" t="s">
        <v>35</v>
      </c>
      <c r="J13" s="660" t="s">
        <v>179</v>
      </c>
      <c r="K13" s="30" t="s">
        <v>36</v>
      </c>
      <c r="L13" s="27" t="s">
        <v>35</v>
      </c>
      <c r="M13" s="660" t="s">
        <v>179</v>
      </c>
      <c r="N13" s="30" t="s">
        <v>36</v>
      </c>
      <c r="O13" s="27" t="s">
        <v>35</v>
      </c>
      <c r="P13" s="660" t="s">
        <v>179</v>
      </c>
      <c r="Q13" s="30" t="s">
        <v>36</v>
      </c>
      <c r="R13" s="29" t="s">
        <v>35</v>
      </c>
      <c r="S13" s="660" t="s">
        <v>179</v>
      </c>
      <c r="T13" s="28" t="s">
        <v>36</v>
      </c>
      <c r="U13" s="934"/>
      <c r="V13" s="935"/>
      <c r="W13" s="936"/>
      <c r="X13" s="937"/>
      <c r="Y13" s="934"/>
      <c r="Z13" s="935"/>
    </row>
    <row r="14" spans="1:38" s="77" customFormat="1" ht="22.7" customHeight="1">
      <c r="A14" s="453">
        <v>1</v>
      </c>
      <c r="B14" s="447" t="str">
        <f>'реч. разв.'!B17</f>
        <v xml:space="preserve">А. Эмиль </v>
      </c>
      <c r="C14" s="567">
        <v>1</v>
      </c>
      <c r="D14" s="662"/>
      <c r="E14" s="663"/>
      <c r="F14" s="567">
        <v>1</v>
      </c>
      <c r="G14" s="662"/>
      <c r="H14" s="664"/>
      <c r="I14" s="567">
        <v>1</v>
      </c>
      <c r="J14" s="662"/>
      <c r="K14" s="663"/>
      <c r="L14" s="567">
        <v>1</v>
      </c>
      <c r="M14" s="662"/>
      <c r="N14" s="663"/>
      <c r="O14" s="567">
        <v>1</v>
      </c>
      <c r="P14" s="662"/>
      <c r="Q14" s="663"/>
      <c r="R14" s="567">
        <v>1</v>
      </c>
      <c r="S14" s="662"/>
      <c r="T14" s="664"/>
      <c r="U14" s="82">
        <f>SUM(C14,F14,I14,L14,O14,R14)</f>
        <v>6</v>
      </c>
      <c r="V14" s="623" t="str">
        <f>IF(U14&lt;9,"низкий",IF(U14&lt;15,"средний",IF(U14&gt;14,"высокий")))</f>
        <v>низкий</v>
      </c>
      <c r="W14" s="82">
        <f>SUM(D14,G14,J14,M14,P14,S14)</f>
        <v>0</v>
      </c>
      <c r="X14" s="623" t="str">
        <f>IF(W14&lt;9,"низкий",IF(W14&lt;15,"средний",IF(W14&gt;14,"высокий")))</f>
        <v>низкий</v>
      </c>
      <c r="Y14" s="82">
        <f>SUM(E14,H14,K14,N14,Q14,T14)</f>
        <v>0</v>
      </c>
      <c r="Z14" s="472" t="str">
        <f>IF(Y14&lt;9,"низкий",IF(Y14&lt;15,"средний",IF(Y14&gt;14,"высокий")))</f>
        <v>низкий</v>
      </c>
    </row>
    <row r="15" spans="1:38" s="77" customFormat="1" ht="22.7" customHeight="1">
      <c r="A15" s="454">
        <v>2</v>
      </c>
      <c r="B15" s="448" t="str">
        <f>'реч. разв.'!B18</f>
        <v xml:space="preserve">А. Эсма </v>
      </c>
      <c r="C15" s="638">
        <v>1</v>
      </c>
      <c r="D15" s="665"/>
      <c r="E15" s="666"/>
      <c r="F15" s="638">
        <v>2</v>
      </c>
      <c r="G15" s="665"/>
      <c r="H15" s="667"/>
      <c r="I15" s="638">
        <v>1</v>
      </c>
      <c r="J15" s="665"/>
      <c r="K15" s="666"/>
      <c r="L15" s="638">
        <v>2</v>
      </c>
      <c r="M15" s="665"/>
      <c r="N15" s="666"/>
      <c r="O15" s="638">
        <v>1</v>
      </c>
      <c r="P15" s="665"/>
      <c r="Q15" s="666"/>
      <c r="R15" s="638">
        <v>2</v>
      </c>
      <c r="S15" s="665"/>
      <c r="T15" s="667"/>
      <c r="U15" s="85">
        <f t="shared" ref="U15" si="0">SUM(C15,F15,I15,L15,O15,R15)</f>
        <v>9</v>
      </c>
      <c r="V15" s="83" t="str">
        <f>IF(U15&lt;9,"низкий",IF(U15&lt;15,"средний",IF(U15&gt;14,"высокий")))</f>
        <v>средний</v>
      </c>
      <c r="W15" s="85">
        <f>SUM(D15,G15,J15,M15,P15,S15)</f>
        <v>0</v>
      </c>
      <c r="X15" s="83" t="str">
        <f>IF(W15&lt;9,"низкий",IF(W15&lt;15,"средний",IF(W15&gt;14,"высокий")))</f>
        <v>низкий</v>
      </c>
      <c r="Y15" s="85">
        <f>SUM(E15,H15,K15,N15,Q15,T15)</f>
        <v>0</v>
      </c>
      <c r="Z15" s="466" t="str">
        <f>IF(Y15&lt;9,"низкий",IF(Y15&lt;15,"средний",IF(Y15&gt;14,"высокий")))</f>
        <v>низкий</v>
      </c>
    </row>
    <row r="16" spans="1:38" s="77" customFormat="1" ht="22.7" customHeight="1">
      <c r="A16" s="454">
        <v>3</v>
      </c>
      <c r="B16" s="448" t="str">
        <f>'реч. разв.'!B19</f>
        <v xml:space="preserve">Г. Элина </v>
      </c>
      <c r="C16" s="638">
        <v>1</v>
      </c>
      <c r="D16" s="665"/>
      <c r="E16" s="666"/>
      <c r="F16" s="638">
        <v>2</v>
      </c>
      <c r="G16" s="665"/>
      <c r="H16" s="667"/>
      <c r="I16" s="638">
        <v>1</v>
      </c>
      <c r="J16" s="665"/>
      <c r="K16" s="666"/>
      <c r="L16" s="638">
        <v>1</v>
      </c>
      <c r="M16" s="665"/>
      <c r="N16" s="666"/>
      <c r="O16" s="638">
        <v>1</v>
      </c>
      <c r="P16" s="665"/>
      <c r="Q16" s="666"/>
      <c r="R16" s="638">
        <v>2</v>
      </c>
      <c r="S16" s="665"/>
      <c r="T16" s="667"/>
      <c r="U16" s="85">
        <f t="shared" ref="U16:U37" si="1">SUM(C16,F16,I16,L16,O16,R16)</f>
        <v>8</v>
      </c>
      <c r="V16" s="83" t="str">
        <f t="shared" ref="V16:V37" si="2">IF(U16&lt;9,"низкий",IF(U16&lt;15,"средний",IF(U16&gt;14,"высокий")))</f>
        <v>низкий</v>
      </c>
      <c r="W16" s="85">
        <f t="shared" ref="W16:W43" si="3">SUM(D16,G16,J16,M16,P16,S16)</f>
        <v>0</v>
      </c>
      <c r="X16" s="83" t="str">
        <f t="shared" ref="X16:X44" si="4">IF(W16&lt;9,"низкий",IF(W16&lt;15,"средний",IF(W16&gt;14,"высокий")))</f>
        <v>низкий</v>
      </c>
      <c r="Y16" s="85">
        <f t="shared" ref="Y16:Y37" si="5">SUM(E16,H16,K16,N16,Q16,T16)</f>
        <v>0</v>
      </c>
      <c r="Z16" s="466" t="str">
        <f t="shared" ref="Z16:Z37" si="6">IF(Y16&lt;9,"низкий",IF(Y16&lt;15,"средний",IF(Y16&gt;14,"высокий")))</f>
        <v>низкий</v>
      </c>
    </row>
    <row r="17" spans="1:26" s="77" customFormat="1" ht="22.7" customHeight="1">
      <c r="A17" s="454">
        <v>4</v>
      </c>
      <c r="B17" s="448" t="str">
        <f>'реч. разв.'!B20</f>
        <v>Г. Сафина</v>
      </c>
      <c r="C17" s="638">
        <v>1</v>
      </c>
      <c r="D17" s="665"/>
      <c r="E17" s="666"/>
      <c r="F17" s="638">
        <v>2</v>
      </c>
      <c r="G17" s="665"/>
      <c r="H17" s="667"/>
      <c r="I17" s="638">
        <v>1</v>
      </c>
      <c r="J17" s="665"/>
      <c r="K17" s="666"/>
      <c r="L17" s="638">
        <v>1</v>
      </c>
      <c r="M17" s="665"/>
      <c r="N17" s="666"/>
      <c r="O17" s="638">
        <v>1</v>
      </c>
      <c r="P17" s="665"/>
      <c r="Q17" s="666"/>
      <c r="R17" s="638">
        <v>2</v>
      </c>
      <c r="S17" s="665"/>
      <c r="T17" s="667"/>
      <c r="U17" s="85">
        <f t="shared" si="1"/>
        <v>8</v>
      </c>
      <c r="V17" s="83" t="str">
        <f t="shared" si="2"/>
        <v>низкий</v>
      </c>
      <c r="W17" s="85">
        <f t="shared" si="3"/>
        <v>0</v>
      </c>
      <c r="X17" s="83" t="str">
        <f t="shared" si="4"/>
        <v>низкий</v>
      </c>
      <c r="Y17" s="85">
        <f t="shared" si="5"/>
        <v>0</v>
      </c>
      <c r="Z17" s="466" t="str">
        <f t="shared" si="6"/>
        <v>низкий</v>
      </c>
    </row>
    <row r="18" spans="1:26" s="77" customFormat="1" ht="22.7" customHeight="1">
      <c r="A18" s="454">
        <v>5</v>
      </c>
      <c r="B18" s="448" t="str">
        <f>'реч. разв.'!B21</f>
        <v xml:space="preserve">Г. Эмилия </v>
      </c>
      <c r="C18" s="638">
        <v>2</v>
      </c>
      <c r="D18" s="665"/>
      <c r="E18" s="666"/>
      <c r="F18" s="638">
        <v>1</v>
      </c>
      <c r="G18" s="665"/>
      <c r="H18" s="667"/>
      <c r="I18" s="638">
        <v>1</v>
      </c>
      <c r="J18" s="665"/>
      <c r="K18" s="666"/>
      <c r="L18" s="638">
        <v>2</v>
      </c>
      <c r="M18" s="665"/>
      <c r="N18" s="666"/>
      <c r="O18" s="638">
        <v>1</v>
      </c>
      <c r="P18" s="665"/>
      <c r="Q18" s="666"/>
      <c r="R18" s="638">
        <v>2</v>
      </c>
      <c r="S18" s="665"/>
      <c r="T18" s="667"/>
      <c r="U18" s="85">
        <f t="shared" si="1"/>
        <v>9</v>
      </c>
      <c r="V18" s="83" t="str">
        <f t="shared" si="2"/>
        <v>средний</v>
      </c>
      <c r="W18" s="85">
        <f t="shared" si="3"/>
        <v>0</v>
      </c>
      <c r="X18" s="83" t="str">
        <f t="shared" si="4"/>
        <v>низкий</v>
      </c>
      <c r="Y18" s="85">
        <f t="shared" si="5"/>
        <v>0</v>
      </c>
      <c r="Z18" s="466" t="str">
        <f t="shared" si="6"/>
        <v>низкий</v>
      </c>
    </row>
    <row r="19" spans="1:26" s="77" customFormat="1" ht="22.7" customHeight="1">
      <c r="A19" s="454">
        <v>6</v>
      </c>
      <c r="B19" s="448" t="str">
        <f>'реч. разв.'!B22</f>
        <v xml:space="preserve">Г. Степан </v>
      </c>
      <c r="C19" s="638">
        <v>1</v>
      </c>
      <c r="D19" s="665"/>
      <c r="E19" s="666"/>
      <c r="F19" s="638">
        <v>1</v>
      </c>
      <c r="G19" s="665"/>
      <c r="H19" s="667"/>
      <c r="I19" s="638">
        <v>1</v>
      </c>
      <c r="J19" s="665"/>
      <c r="K19" s="666"/>
      <c r="L19" s="638">
        <v>1</v>
      </c>
      <c r="M19" s="665"/>
      <c r="N19" s="666"/>
      <c r="O19" s="638">
        <v>1</v>
      </c>
      <c r="P19" s="665"/>
      <c r="Q19" s="666"/>
      <c r="R19" s="638">
        <v>1</v>
      </c>
      <c r="S19" s="665"/>
      <c r="T19" s="667"/>
      <c r="U19" s="85">
        <f t="shared" si="1"/>
        <v>6</v>
      </c>
      <c r="V19" s="83" t="str">
        <f t="shared" si="2"/>
        <v>низкий</v>
      </c>
      <c r="W19" s="85">
        <f t="shared" si="3"/>
        <v>0</v>
      </c>
      <c r="X19" s="83" t="str">
        <f t="shared" si="4"/>
        <v>низкий</v>
      </c>
      <c r="Y19" s="85">
        <f t="shared" si="5"/>
        <v>0</v>
      </c>
      <c r="Z19" s="466" t="str">
        <f t="shared" si="6"/>
        <v>низкий</v>
      </c>
    </row>
    <row r="20" spans="1:26" s="77" customFormat="1" ht="22.7" customHeight="1">
      <c r="A20" s="454">
        <v>7</v>
      </c>
      <c r="B20" s="448" t="str">
        <f>'реч. разв.'!B23</f>
        <v xml:space="preserve">Г. Надежда </v>
      </c>
      <c r="C20" s="638">
        <v>1</v>
      </c>
      <c r="D20" s="665"/>
      <c r="E20" s="666"/>
      <c r="F20" s="638">
        <v>1</v>
      </c>
      <c r="G20" s="665"/>
      <c r="H20" s="667"/>
      <c r="I20" s="638">
        <v>1</v>
      </c>
      <c r="J20" s="665"/>
      <c r="K20" s="666"/>
      <c r="L20" s="638">
        <v>1</v>
      </c>
      <c r="M20" s="665"/>
      <c r="N20" s="666"/>
      <c r="O20" s="638">
        <v>1</v>
      </c>
      <c r="P20" s="665"/>
      <c r="Q20" s="666"/>
      <c r="R20" s="638">
        <v>1</v>
      </c>
      <c r="S20" s="665"/>
      <c r="T20" s="667"/>
      <c r="U20" s="85">
        <f t="shared" si="1"/>
        <v>6</v>
      </c>
      <c r="V20" s="83" t="str">
        <f t="shared" si="2"/>
        <v>низкий</v>
      </c>
      <c r="W20" s="85">
        <f t="shared" si="3"/>
        <v>0</v>
      </c>
      <c r="X20" s="83" t="str">
        <f t="shared" si="4"/>
        <v>низкий</v>
      </c>
      <c r="Y20" s="85">
        <f t="shared" si="5"/>
        <v>0</v>
      </c>
      <c r="Z20" s="466" t="str">
        <f t="shared" si="6"/>
        <v>низкий</v>
      </c>
    </row>
    <row r="21" spans="1:26" s="77" customFormat="1" ht="22.7" customHeight="1">
      <c r="A21" s="454">
        <v>8</v>
      </c>
      <c r="B21" s="448" t="str">
        <f>'реч. разв.'!B24</f>
        <v xml:space="preserve">Д. Мохина </v>
      </c>
      <c r="C21" s="638">
        <v>2</v>
      </c>
      <c r="D21" s="665"/>
      <c r="E21" s="666"/>
      <c r="F21" s="638">
        <v>1</v>
      </c>
      <c r="G21" s="665"/>
      <c r="H21" s="667"/>
      <c r="I21" s="638">
        <v>1</v>
      </c>
      <c r="J21" s="665"/>
      <c r="K21" s="666"/>
      <c r="L21" s="638">
        <v>2</v>
      </c>
      <c r="M21" s="665"/>
      <c r="N21" s="666"/>
      <c r="O21" s="638">
        <v>1</v>
      </c>
      <c r="P21" s="665"/>
      <c r="Q21" s="666"/>
      <c r="R21" s="638">
        <v>2</v>
      </c>
      <c r="S21" s="665"/>
      <c r="T21" s="667"/>
      <c r="U21" s="85">
        <f t="shared" si="1"/>
        <v>9</v>
      </c>
      <c r="V21" s="83" t="str">
        <f t="shared" si="2"/>
        <v>средний</v>
      </c>
      <c r="W21" s="85">
        <f t="shared" si="3"/>
        <v>0</v>
      </c>
      <c r="X21" s="83" t="str">
        <f t="shared" si="4"/>
        <v>низкий</v>
      </c>
      <c r="Y21" s="85">
        <f t="shared" si="5"/>
        <v>0</v>
      </c>
      <c r="Z21" s="466" t="str">
        <f t="shared" si="6"/>
        <v>низкий</v>
      </c>
    </row>
    <row r="22" spans="1:26" s="77" customFormat="1" ht="22.7" customHeight="1">
      <c r="A22" s="454">
        <v>9</v>
      </c>
      <c r="B22" s="448" t="str">
        <f>'реч. разв.'!B25</f>
        <v xml:space="preserve">Е. Платон </v>
      </c>
      <c r="C22" s="638">
        <v>1</v>
      </c>
      <c r="D22" s="665"/>
      <c r="E22" s="666"/>
      <c r="F22" s="638">
        <v>1</v>
      </c>
      <c r="G22" s="665"/>
      <c r="H22" s="667"/>
      <c r="I22" s="638">
        <v>1</v>
      </c>
      <c r="J22" s="665"/>
      <c r="K22" s="666"/>
      <c r="L22" s="638">
        <v>1</v>
      </c>
      <c r="M22" s="665"/>
      <c r="N22" s="666"/>
      <c r="O22" s="638">
        <v>1</v>
      </c>
      <c r="P22" s="665"/>
      <c r="Q22" s="666"/>
      <c r="R22" s="638">
        <v>1</v>
      </c>
      <c r="S22" s="665"/>
      <c r="T22" s="667"/>
      <c r="U22" s="85">
        <f t="shared" si="1"/>
        <v>6</v>
      </c>
      <c r="V22" s="83" t="str">
        <f t="shared" si="2"/>
        <v>низкий</v>
      </c>
      <c r="W22" s="85">
        <f t="shared" si="3"/>
        <v>0</v>
      </c>
      <c r="X22" s="83" t="str">
        <f t="shared" si="4"/>
        <v>низкий</v>
      </c>
      <c r="Y22" s="85">
        <f t="shared" si="5"/>
        <v>0</v>
      </c>
      <c r="Z22" s="466" t="str">
        <f t="shared" si="6"/>
        <v>низкий</v>
      </c>
    </row>
    <row r="23" spans="1:26" s="77" customFormat="1" ht="22.7" customHeight="1">
      <c r="A23" s="454">
        <v>10</v>
      </c>
      <c r="B23" s="448" t="str">
        <f>'реч. разв.'!B26</f>
        <v xml:space="preserve">Е. Ульяна </v>
      </c>
      <c r="C23" s="638">
        <v>1</v>
      </c>
      <c r="D23" s="665"/>
      <c r="E23" s="666"/>
      <c r="F23" s="638">
        <v>2</v>
      </c>
      <c r="G23" s="665"/>
      <c r="H23" s="667"/>
      <c r="I23" s="638">
        <v>1</v>
      </c>
      <c r="J23" s="665"/>
      <c r="K23" s="666"/>
      <c r="L23" s="638">
        <v>1</v>
      </c>
      <c r="M23" s="665"/>
      <c r="N23" s="666"/>
      <c r="O23" s="638">
        <v>1</v>
      </c>
      <c r="P23" s="665"/>
      <c r="Q23" s="666"/>
      <c r="R23" s="638">
        <v>2</v>
      </c>
      <c r="S23" s="665"/>
      <c r="T23" s="667"/>
      <c r="U23" s="85">
        <f t="shared" si="1"/>
        <v>8</v>
      </c>
      <c r="V23" s="83" t="str">
        <f t="shared" si="2"/>
        <v>низкий</v>
      </c>
      <c r="W23" s="85">
        <f t="shared" si="3"/>
        <v>0</v>
      </c>
      <c r="X23" s="83" t="str">
        <f t="shared" si="4"/>
        <v>низкий</v>
      </c>
      <c r="Y23" s="85">
        <f t="shared" si="5"/>
        <v>0</v>
      </c>
      <c r="Z23" s="466" t="str">
        <f t="shared" si="6"/>
        <v>низкий</v>
      </c>
    </row>
    <row r="24" spans="1:26" s="77" customFormat="1" ht="22.7" customHeight="1">
      <c r="A24" s="454">
        <v>11</v>
      </c>
      <c r="B24" s="448" t="str">
        <f>'реч. разв.'!B27</f>
        <v xml:space="preserve">И.  Аиша </v>
      </c>
      <c r="C24" s="638">
        <v>1</v>
      </c>
      <c r="D24" s="665"/>
      <c r="E24" s="666"/>
      <c r="F24" s="638">
        <v>1</v>
      </c>
      <c r="G24" s="665"/>
      <c r="H24" s="667"/>
      <c r="I24" s="638">
        <v>1</v>
      </c>
      <c r="J24" s="665"/>
      <c r="K24" s="666"/>
      <c r="L24" s="638">
        <v>2</v>
      </c>
      <c r="M24" s="665"/>
      <c r="N24" s="666"/>
      <c r="O24" s="638">
        <v>1</v>
      </c>
      <c r="P24" s="665"/>
      <c r="Q24" s="666"/>
      <c r="R24" s="638">
        <v>2</v>
      </c>
      <c r="S24" s="665"/>
      <c r="T24" s="667"/>
      <c r="U24" s="85">
        <f t="shared" si="1"/>
        <v>8</v>
      </c>
      <c r="V24" s="83" t="str">
        <f t="shared" si="2"/>
        <v>низкий</v>
      </c>
      <c r="W24" s="85">
        <f t="shared" si="3"/>
        <v>0</v>
      </c>
      <c r="X24" s="83" t="str">
        <f t="shared" si="4"/>
        <v>низкий</v>
      </c>
      <c r="Y24" s="85">
        <f t="shared" si="5"/>
        <v>0</v>
      </c>
      <c r="Z24" s="466" t="str">
        <f t="shared" si="6"/>
        <v>низкий</v>
      </c>
    </row>
    <row r="25" spans="1:26" s="77" customFormat="1" ht="22.7" customHeight="1">
      <c r="A25" s="454">
        <v>12</v>
      </c>
      <c r="B25" s="448" t="str">
        <f>'реч. разв.'!B28</f>
        <v xml:space="preserve">К. Зумурия </v>
      </c>
      <c r="C25" s="638">
        <v>1</v>
      </c>
      <c r="D25" s="665"/>
      <c r="E25" s="666"/>
      <c r="F25" s="638">
        <v>2</v>
      </c>
      <c r="G25" s="665"/>
      <c r="H25" s="667"/>
      <c r="I25" s="638">
        <v>1</v>
      </c>
      <c r="J25" s="665"/>
      <c r="K25" s="666"/>
      <c r="L25" s="638">
        <v>1</v>
      </c>
      <c r="M25" s="665"/>
      <c r="N25" s="666"/>
      <c r="O25" s="638">
        <v>1</v>
      </c>
      <c r="P25" s="665"/>
      <c r="Q25" s="666"/>
      <c r="R25" s="638">
        <v>2</v>
      </c>
      <c r="S25" s="665"/>
      <c r="T25" s="667"/>
      <c r="U25" s="85">
        <f t="shared" si="1"/>
        <v>8</v>
      </c>
      <c r="V25" s="83" t="str">
        <f t="shared" si="2"/>
        <v>низкий</v>
      </c>
      <c r="W25" s="85">
        <f t="shared" si="3"/>
        <v>0</v>
      </c>
      <c r="X25" s="83" t="str">
        <f t="shared" si="4"/>
        <v>низкий</v>
      </c>
      <c r="Y25" s="85">
        <f t="shared" si="5"/>
        <v>0</v>
      </c>
      <c r="Z25" s="466" t="str">
        <f t="shared" si="6"/>
        <v>низкий</v>
      </c>
    </row>
    <row r="26" spans="1:26" s="77" customFormat="1" ht="22.7" customHeight="1">
      <c r="A26" s="454">
        <v>13</v>
      </c>
      <c r="B26" s="448" t="str">
        <f>'реч. разв.'!B29</f>
        <v xml:space="preserve">К. Амалия </v>
      </c>
      <c r="C26" s="638">
        <v>1</v>
      </c>
      <c r="D26" s="665"/>
      <c r="E26" s="666"/>
      <c r="F26" s="638">
        <v>1</v>
      </c>
      <c r="G26" s="665"/>
      <c r="H26" s="667"/>
      <c r="I26" s="638">
        <v>1</v>
      </c>
      <c r="J26" s="665"/>
      <c r="K26" s="666"/>
      <c r="L26" s="638">
        <v>1</v>
      </c>
      <c r="M26" s="665"/>
      <c r="N26" s="666"/>
      <c r="O26" s="638">
        <v>1</v>
      </c>
      <c r="P26" s="665"/>
      <c r="Q26" s="666"/>
      <c r="R26" s="638">
        <v>2</v>
      </c>
      <c r="S26" s="665"/>
      <c r="T26" s="667"/>
      <c r="U26" s="85">
        <f t="shared" si="1"/>
        <v>7</v>
      </c>
      <c r="V26" s="83" t="str">
        <f t="shared" si="2"/>
        <v>низкий</v>
      </c>
      <c r="W26" s="85">
        <f t="shared" si="3"/>
        <v>0</v>
      </c>
      <c r="X26" s="83" t="str">
        <f t="shared" si="4"/>
        <v>низкий</v>
      </c>
      <c r="Y26" s="85">
        <f t="shared" si="5"/>
        <v>0</v>
      </c>
      <c r="Z26" s="466" t="str">
        <f t="shared" si="6"/>
        <v>низкий</v>
      </c>
    </row>
    <row r="27" spans="1:26" s="77" customFormat="1" ht="22.7" customHeight="1">
      <c r="A27" s="454">
        <v>14</v>
      </c>
      <c r="B27" s="448" t="str">
        <f>'реч. разв.'!B30</f>
        <v>К. Алексей</v>
      </c>
      <c r="C27" s="638">
        <v>1</v>
      </c>
      <c r="D27" s="665"/>
      <c r="E27" s="666"/>
      <c r="F27" s="638">
        <v>2</v>
      </c>
      <c r="G27" s="665"/>
      <c r="H27" s="667"/>
      <c r="I27" s="638">
        <v>1</v>
      </c>
      <c r="J27" s="665"/>
      <c r="K27" s="666"/>
      <c r="L27" s="638">
        <v>1</v>
      </c>
      <c r="M27" s="665"/>
      <c r="N27" s="666"/>
      <c r="O27" s="638">
        <v>1</v>
      </c>
      <c r="P27" s="665"/>
      <c r="Q27" s="666"/>
      <c r="R27" s="638">
        <v>2</v>
      </c>
      <c r="S27" s="665"/>
      <c r="T27" s="667"/>
      <c r="U27" s="85">
        <f t="shared" si="1"/>
        <v>8</v>
      </c>
      <c r="V27" s="83" t="str">
        <f t="shared" si="2"/>
        <v>низкий</v>
      </c>
      <c r="W27" s="85">
        <f t="shared" si="3"/>
        <v>0</v>
      </c>
      <c r="X27" s="83" t="str">
        <f t="shared" si="4"/>
        <v>низкий</v>
      </c>
      <c r="Y27" s="85">
        <f t="shared" si="5"/>
        <v>0</v>
      </c>
      <c r="Z27" s="466" t="str">
        <f t="shared" si="6"/>
        <v>низкий</v>
      </c>
    </row>
    <row r="28" spans="1:26" s="77" customFormat="1" ht="22.7" customHeight="1">
      <c r="A28" s="454">
        <v>15</v>
      </c>
      <c r="B28" s="448" t="str">
        <f>'реч. разв.'!B31</f>
        <v xml:space="preserve">К. Арина </v>
      </c>
      <c r="C28" s="638">
        <v>1</v>
      </c>
      <c r="D28" s="665"/>
      <c r="E28" s="666"/>
      <c r="F28" s="638">
        <v>2</v>
      </c>
      <c r="G28" s="665"/>
      <c r="H28" s="667"/>
      <c r="I28" s="638">
        <v>2</v>
      </c>
      <c r="J28" s="665"/>
      <c r="K28" s="666"/>
      <c r="L28" s="638">
        <v>2</v>
      </c>
      <c r="M28" s="665"/>
      <c r="N28" s="666"/>
      <c r="O28" s="638">
        <v>2</v>
      </c>
      <c r="P28" s="665"/>
      <c r="Q28" s="666"/>
      <c r="R28" s="638">
        <v>2</v>
      </c>
      <c r="S28" s="665"/>
      <c r="T28" s="667"/>
      <c r="U28" s="85">
        <f t="shared" si="1"/>
        <v>11</v>
      </c>
      <c r="V28" s="83" t="str">
        <f t="shared" si="2"/>
        <v>средний</v>
      </c>
      <c r="W28" s="85">
        <f t="shared" si="3"/>
        <v>0</v>
      </c>
      <c r="X28" s="83" t="str">
        <f t="shared" si="4"/>
        <v>низкий</v>
      </c>
      <c r="Y28" s="85">
        <f t="shared" si="5"/>
        <v>0</v>
      </c>
      <c r="Z28" s="466" t="str">
        <f t="shared" si="6"/>
        <v>низкий</v>
      </c>
    </row>
    <row r="29" spans="1:26" s="77" customFormat="1" ht="22.7" customHeight="1">
      <c r="A29" s="454">
        <v>16</v>
      </c>
      <c r="B29" s="448" t="str">
        <f>'реч. разв.'!B32</f>
        <v>К. Никита</v>
      </c>
      <c r="C29" s="638">
        <v>1</v>
      </c>
      <c r="D29" s="665"/>
      <c r="E29" s="666"/>
      <c r="F29" s="638">
        <v>2</v>
      </c>
      <c r="G29" s="665"/>
      <c r="H29" s="667"/>
      <c r="I29" s="638">
        <v>1</v>
      </c>
      <c r="J29" s="665"/>
      <c r="K29" s="666"/>
      <c r="L29" s="638">
        <v>1</v>
      </c>
      <c r="M29" s="665"/>
      <c r="N29" s="666"/>
      <c r="O29" s="638">
        <v>1</v>
      </c>
      <c r="P29" s="665"/>
      <c r="Q29" s="666"/>
      <c r="R29" s="638">
        <v>2</v>
      </c>
      <c r="S29" s="665"/>
      <c r="T29" s="667"/>
      <c r="U29" s="85">
        <f t="shared" si="1"/>
        <v>8</v>
      </c>
      <c r="V29" s="83" t="str">
        <f t="shared" si="2"/>
        <v>низкий</v>
      </c>
      <c r="W29" s="85">
        <f t="shared" si="3"/>
        <v>0</v>
      </c>
      <c r="X29" s="83" t="str">
        <f t="shared" si="4"/>
        <v>низкий</v>
      </c>
      <c r="Y29" s="85">
        <f t="shared" si="5"/>
        <v>0</v>
      </c>
      <c r="Z29" s="466" t="str">
        <f t="shared" si="6"/>
        <v>низкий</v>
      </c>
    </row>
    <row r="30" spans="1:26" s="77" customFormat="1" ht="22.7" customHeight="1">
      <c r="A30" s="454">
        <v>17</v>
      </c>
      <c r="B30" s="448" t="str">
        <f>'реч. разв.'!B33</f>
        <v xml:space="preserve">К. Сергей </v>
      </c>
      <c r="C30" s="638">
        <v>1</v>
      </c>
      <c r="D30" s="665"/>
      <c r="E30" s="666"/>
      <c r="F30" s="638">
        <v>1</v>
      </c>
      <c r="G30" s="665"/>
      <c r="H30" s="667"/>
      <c r="I30" s="638">
        <v>1</v>
      </c>
      <c r="J30" s="665"/>
      <c r="K30" s="666"/>
      <c r="L30" s="638">
        <v>1</v>
      </c>
      <c r="M30" s="665"/>
      <c r="N30" s="666"/>
      <c r="O30" s="638">
        <v>1</v>
      </c>
      <c r="P30" s="665"/>
      <c r="Q30" s="666"/>
      <c r="R30" s="638">
        <v>1</v>
      </c>
      <c r="S30" s="665"/>
      <c r="T30" s="667"/>
      <c r="U30" s="85">
        <f t="shared" si="1"/>
        <v>6</v>
      </c>
      <c r="V30" s="83" t="str">
        <f t="shared" si="2"/>
        <v>низкий</v>
      </c>
      <c r="W30" s="85">
        <f t="shared" si="3"/>
        <v>0</v>
      </c>
      <c r="X30" s="83" t="str">
        <f t="shared" si="4"/>
        <v>низкий</v>
      </c>
      <c r="Y30" s="85">
        <f t="shared" si="5"/>
        <v>0</v>
      </c>
      <c r="Z30" s="466" t="str">
        <f t="shared" si="6"/>
        <v>низкий</v>
      </c>
    </row>
    <row r="31" spans="1:26" s="77" customFormat="1" ht="22.7" customHeight="1">
      <c r="A31" s="454">
        <v>18</v>
      </c>
      <c r="B31" s="448" t="str">
        <f>'реч. разв.'!B34</f>
        <v xml:space="preserve">Л. Алина </v>
      </c>
      <c r="C31" s="638">
        <v>1</v>
      </c>
      <c r="D31" s="665"/>
      <c r="E31" s="666"/>
      <c r="F31" s="638">
        <v>2</v>
      </c>
      <c r="G31" s="665"/>
      <c r="H31" s="667"/>
      <c r="I31" s="638">
        <v>1</v>
      </c>
      <c r="J31" s="665"/>
      <c r="K31" s="666"/>
      <c r="L31" s="638">
        <v>2</v>
      </c>
      <c r="M31" s="665"/>
      <c r="N31" s="666"/>
      <c r="O31" s="638">
        <v>1</v>
      </c>
      <c r="P31" s="665"/>
      <c r="Q31" s="666"/>
      <c r="R31" s="638">
        <v>2</v>
      </c>
      <c r="S31" s="665"/>
      <c r="T31" s="667"/>
      <c r="U31" s="85">
        <f t="shared" si="1"/>
        <v>9</v>
      </c>
      <c r="V31" s="83" t="str">
        <f t="shared" si="2"/>
        <v>средний</v>
      </c>
      <c r="W31" s="85">
        <f t="shared" si="3"/>
        <v>0</v>
      </c>
      <c r="X31" s="83" t="str">
        <f t="shared" si="4"/>
        <v>низкий</v>
      </c>
      <c r="Y31" s="85">
        <f t="shared" si="5"/>
        <v>0</v>
      </c>
      <c r="Z31" s="466" t="str">
        <f t="shared" si="6"/>
        <v>низкий</v>
      </c>
    </row>
    <row r="32" spans="1:26" s="77" customFormat="1" ht="22.7" customHeight="1">
      <c r="A32" s="454">
        <v>19</v>
      </c>
      <c r="B32" s="448" t="str">
        <f>'реч. разв.'!B35</f>
        <v xml:space="preserve">М. Ролан </v>
      </c>
      <c r="C32" s="638">
        <v>1</v>
      </c>
      <c r="D32" s="665"/>
      <c r="E32" s="666"/>
      <c r="F32" s="638">
        <v>2</v>
      </c>
      <c r="G32" s="665"/>
      <c r="H32" s="667"/>
      <c r="I32" s="638">
        <v>1</v>
      </c>
      <c r="J32" s="665"/>
      <c r="K32" s="666"/>
      <c r="L32" s="638">
        <v>1</v>
      </c>
      <c r="M32" s="665"/>
      <c r="N32" s="666"/>
      <c r="O32" s="638">
        <v>1</v>
      </c>
      <c r="P32" s="665"/>
      <c r="Q32" s="666"/>
      <c r="R32" s="638">
        <v>2</v>
      </c>
      <c r="S32" s="665"/>
      <c r="T32" s="667"/>
      <c r="U32" s="85">
        <f t="shared" si="1"/>
        <v>8</v>
      </c>
      <c r="V32" s="83" t="str">
        <f t="shared" si="2"/>
        <v>низкий</v>
      </c>
      <c r="W32" s="85">
        <f t="shared" si="3"/>
        <v>0</v>
      </c>
      <c r="X32" s="83" t="str">
        <f t="shared" si="4"/>
        <v>низкий</v>
      </c>
      <c r="Y32" s="85">
        <f t="shared" si="5"/>
        <v>0</v>
      </c>
      <c r="Z32" s="466" t="str">
        <f t="shared" si="6"/>
        <v>низкий</v>
      </c>
    </row>
    <row r="33" spans="1:28" s="77" customFormat="1" ht="22.7" customHeight="1">
      <c r="A33" s="454">
        <v>20</v>
      </c>
      <c r="B33" s="448" t="str">
        <f>'реч. разв.'!B36</f>
        <v xml:space="preserve">Н. Артем </v>
      </c>
      <c r="C33" s="638">
        <v>1</v>
      </c>
      <c r="D33" s="665"/>
      <c r="E33" s="666"/>
      <c r="F33" s="638">
        <v>1</v>
      </c>
      <c r="G33" s="665"/>
      <c r="H33" s="667"/>
      <c r="I33" s="638">
        <v>1</v>
      </c>
      <c r="J33" s="665"/>
      <c r="K33" s="666"/>
      <c r="L33" s="638">
        <v>1</v>
      </c>
      <c r="M33" s="665"/>
      <c r="N33" s="666"/>
      <c r="O33" s="638">
        <v>1</v>
      </c>
      <c r="P33" s="665"/>
      <c r="Q33" s="666"/>
      <c r="R33" s="638">
        <v>1</v>
      </c>
      <c r="S33" s="665"/>
      <c r="T33" s="667"/>
      <c r="U33" s="85">
        <f t="shared" si="1"/>
        <v>6</v>
      </c>
      <c r="V33" s="83" t="str">
        <f t="shared" si="2"/>
        <v>низкий</v>
      </c>
      <c r="W33" s="85">
        <f t="shared" si="3"/>
        <v>0</v>
      </c>
      <c r="X33" s="83" t="str">
        <f t="shared" si="4"/>
        <v>низкий</v>
      </c>
      <c r="Y33" s="85">
        <f t="shared" si="5"/>
        <v>0</v>
      </c>
      <c r="Z33" s="466" t="str">
        <f t="shared" si="6"/>
        <v>низкий</v>
      </c>
    </row>
    <row r="34" spans="1:28" s="77" customFormat="1" ht="22.7" customHeight="1">
      <c r="A34" s="454">
        <v>21</v>
      </c>
      <c r="B34" s="448" t="str">
        <f>'реч. разв.'!B37</f>
        <v>П. Андрей</v>
      </c>
      <c r="C34" s="638">
        <v>2</v>
      </c>
      <c r="D34" s="668"/>
      <c r="E34" s="669"/>
      <c r="F34" s="636">
        <v>2</v>
      </c>
      <c r="G34" s="668"/>
      <c r="H34" s="670"/>
      <c r="I34" s="638">
        <v>2</v>
      </c>
      <c r="J34" s="668"/>
      <c r="K34" s="669"/>
      <c r="L34" s="638">
        <v>1</v>
      </c>
      <c r="M34" s="668"/>
      <c r="N34" s="669"/>
      <c r="O34" s="638">
        <v>2</v>
      </c>
      <c r="P34" s="668"/>
      <c r="Q34" s="669"/>
      <c r="R34" s="636">
        <v>2</v>
      </c>
      <c r="S34" s="668"/>
      <c r="T34" s="670"/>
      <c r="U34" s="85">
        <f t="shared" si="1"/>
        <v>11</v>
      </c>
      <c r="V34" s="83" t="str">
        <f t="shared" si="2"/>
        <v>средний</v>
      </c>
      <c r="W34" s="85">
        <f t="shared" si="3"/>
        <v>0</v>
      </c>
      <c r="X34" s="83" t="str">
        <f t="shared" si="4"/>
        <v>низкий</v>
      </c>
      <c r="Y34" s="85">
        <f t="shared" si="5"/>
        <v>0</v>
      </c>
      <c r="Z34" s="466" t="str">
        <f t="shared" si="6"/>
        <v>низкий</v>
      </c>
    </row>
    <row r="35" spans="1:28" s="77" customFormat="1" ht="22.7" customHeight="1">
      <c r="A35" s="454">
        <v>22</v>
      </c>
      <c r="B35" s="448" t="str">
        <f>'реч. разв.'!B38</f>
        <v xml:space="preserve">С. Александр </v>
      </c>
      <c r="C35" s="638">
        <v>2</v>
      </c>
      <c r="D35" s="665"/>
      <c r="E35" s="666"/>
      <c r="F35" s="638">
        <v>2</v>
      </c>
      <c r="G35" s="665"/>
      <c r="H35" s="667"/>
      <c r="I35" s="638">
        <v>2</v>
      </c>
      <c r="J35" s="665"/>
      <c r="K35" s="666"/>
      <c r="L35" s="638">
        <v>2</v>
      </c>
      <c r="M35" s="665"/>
      <c r="N35" s="666"/>
      <c r="O35" s="638">
        <v>2</v>
      </c>
      <c r="P35" s="665"/>
      <c r="Q35" s="666"/>
      <c r="R35" s="638">
        <v>2</v>
      </c>
      <c r="S35" s="665"/>
      <c r="T35" s="667"/>
      <c r="U35" s="85">
        <f t="shared" si="1"/>
        <v>12</v>
      </c>
      <c r="V35" s="83" t="str">
        <f t="shared" si="2"/>
        <v>средний</v>
      </c>
      <c r="W35" s="85">
        <f t="shared" si="3"/>
        <v>0</v>
      </c>
      <c r="X35" s="83" t="str">
        <f t="shared" si="4"/>
        <v>низкий</v>
      </c>
      <c r="Y35" s="85">
        <f t="shared" si="5"/>
        <v>0</v>
      </c>
      <c r="Z35" s="466" t="str">
        <f t="shared" si="6"/>
        <v>низкий</v>
      </c>
    </row>
    <row r="36" spans="1:28" s="77" customFormat="1" ht="22.7" customHeight="1">
      <c r="A36" s="455">
        <v>23</v>
      </c>
      <c r="B36" s="448" t="str">
        <f>'реч. разв.'!B39</f>
        <v xml:space="preserve">Ф. Мирон </v>
      </c>
      <c r="C36" s="638">
        <v>2</v>
      </c>
      <c r="D36" s="671"/>
      <c r="E36" s="663"/>
      <c r="F36" s="638">
        <v>2</v>
      </c>
      <c r="G36" s="671"/>
      <c r="H36" s="664"/>
      <c r="I36" s="638">
        <v>1</v>
      </c>
      <c r="J36" s="671"/>
      <c r="K36" s="663"/>
      <c r="L36" s="638">
        <v>1</v>
      </c>
      <c r="M36" s="671"/>
      <c r="N36" s="663"/>
      <c r="O36" s="638">
        <v>1</v>
      </c>
      <c r="P36" s="671"/>
      <c r="Q36" s="663"/>
      <c r="R36" s="638">
        <v>2</v>
      </c>
      <c r="S36" s="671"/>
      <c r="T36" s="664"/>
      <c r="U36" s="85">
        <f t="shared" si="1"/>
        <v>9</v>
      </c>
      <c r="V36" s="83" t="str">
        <f t="shared" si="2"/>
        <v>средний</v>
      </c>
      <c r="W36" s="85">
        <f t="shared" si="3"/>
        <v>0</v>
      </c>
      <c r="X36" s="83" t="str">
        <f t="shared" si="4"/>
        <v>низкий</v>
      </c>
      <c r="Y36" s="85">
        <f t="shared" si="5"/>
        <v>0</v>
      </c>
      <c r="Z36" s="466" t="str">
        <f t="shared" si="6"/>
        <v>низкий</v>
      </c>
    </row>
    <row r="37" spans="1:28" s="77" customFormat="1" ht="22.7" customHeight="1">
      <c r="A37" s="454">
        <v>24</v>
      </c>
      <c r="B37" s="448" t="str">
        <f>'реч. разв.'!B40</f>
        <v xml:space="preserve">Х. Мухаммад </v>
      </c>
      <c r="C37" s="638">
        <v>1</v>
      </c>
      <c r="D37" s="671"/>
      <c r="E37" s="663"/>
      <c r="F37" s="638">
        <v>1</v>
      </c>
      <c r="G37" s="671"/>
      <c r="H37" s="664"/>
      <c r="I37" s="638">
        <v>1</v>
      </c>
      <c r="J37" s="671"/>
      <c r="K37" s="663"/>
      <c r="L37" s="638">
        <v>1</v>
      </c>
      <c r="M37" s="671"/>
      <c r="N37" s="663"/>
      <c r="O37" s="638">
        <v>1</v>
      </c>
      <c r="P37" s="671"/>
      <c r="Q37" s="663"/>
      <c r="R37" s="638">
        <v>1</v>
      </c>
      <c r="S37" s="671"/>
      <c r="T37" s="664"/>
      <c r="U37" s="85">
        <f t="shared" si="1"/>
        <v>6</v>
      </c>
      <c r="V37" s="83" t="str">
        <f t="shared" si="2"/>
        <v>низкий</v>
      </c>
      <c r="W37" s="85">
        <f t="shared" si="3"/>
        <v>0</v>
      </c>
      <c r="X37" s="83" t="str">
        <f t="shared" si="4"/>
        <v>низкий</v>
      </c>
      <c r="Y37" s="85">
        <f t="shared" si="5"/>
        <v>0</v>
      </c>
      <c r="Z37" s="466" t="str">
        <f t="shared" si="6"/>
        <v>низкий</v>
      </c>
    </row>
    <row r="38" spans="1:28" s="77" customFormat="1" ht="22.7" customHeight="1">
      <c r="A38" s="469">
        <v>25</v>
      </c>
      <c r="B38" s="448" t="str">
        <f>'реч. разв.'!B41</f>
        <v xml:space="preserve">Я. Артем </v>
      </c>
      <c r="C38" s="638">
        <v>1</v>
      </c>
      <c r="D38" s="665"/>
      <c r="E38" s="666"/>
      <c r="F38" s="638">
        <v>1</v>
      </c>
      <c r="G38" s="665"/>
      <c r="H38" s="667"/>
      <c r="I38" s="638">
        <v>1</v>
      </c>
      <c r="J38" s="665"/>
      <c r="K38" s="666"/>
      <c r="L38" s="638">
        <v>2</v>
      </c>
      <c r="M38" s="665"/>
      <c r="N38" s="666"/>
      <c r="O38" s="638">
        <v>1</v>
      </c>
      <c r="P38" s="665"/>
      <c r="Q38" s="666"/>
      <c r="R38" s="638">
        <v>2</v>
      </c>
      <c r="S38" s="665"/>
      <c r="T38" s="667"/>
      <c r="U38" s="85">
        <f t="shared" ref="U38" si="7">SUM(C38,F38,I38,L38,O38,R38)</f>
        <v>8</v>
      </c>
      <c r="V38" s="83" t="str">
        <f t="shared" ref="V38" si="8">IF(U38&lt;9,"низкий",IF(U38&lt;15,"средний",IF(U38&gt;14,"высокий")))</f>
        <v>низкий</v>
      </c>
      <c r="W38" s="85">
        <f t="shared" si="3"/>
        <v>0</v>
      </c>
      <c r="X38" s="83" t="str">
        <f t="shared" si="4"/>
        <v>низкий</v>
      </c>
      <c r="Y38" s="85">
        <f t="shared" ref="Y38" si="9">SUM(E38,H38,K38,N38,Q38,T38)</f>
        <v>0</v>
      </c>
      <c r="Z38" s="466" t="str">
        <f t="shared" ref="Z38" si="10">IF(Y38&lt;9,"низкий",IF(Y38&lt;15,"средний",IF(Y38&gt;14,"высокий")))</f>
        <v>низкий</v>
      </c>
    </row>
    <row r="39" spans="1:28" s="77" customFormat="1" ht="22.7" customHeight="1">
      <c r="A39" s="454">
        <v>26</v>
      </c>
      <c r="B39" s="448" t="str">
        <f>'реч. разв.'!B42</f>
        <v xml:space="preserve">Я. Николай </v>
      </c>
      <c r="C39" s="639">
        <v>1</v>
      </c>
      <c r="D39" s="672"/>
      <c r="E39" s="674"/>
      <c r="F39" s="638">
        <v>1</v>
      </c>
      <c r="G39" s="672"/>
      <c r="H39" s="674"/>
      <c r="I39" s="639">
        <v>1</v>
      </c>
      <c r="J39" s="672"/>
      <c r="K39" s="674"/>
      <c r="L39" s="639">
        <v>1</v>
      </c>
      <c r="M39" s="672"/>
      <c r="N39" s="674"/>
      <c r="O39" s="639">
        <v>1</v>
      </c>
      <c r="P39" s="672"/>
      <c r="Q39" s="674"/>
      <c r="R39" s="638">
        <v>1</v>
      </c>
      <c r="S39" s="672"/>
      <c r="T39" s="674"/>
      <c r="U39" s="85">
        <f t="shared" ref="U39:U41" si="11">SUM(C39,F39,I39,L39,O39,R39)</f>
        <v>6</v>
      </c>
      <c r="V39" s="83" t="str">
        <f t="shared" ref="V39:V41" si="12">IF(U39&lt;9,"низкий",IF(U39&lt;15,"средний",IF(U39&gt;14,"высокий")))</f>
        <v>низкий</v>
      </c>
      <c r="W39" s="85">
        <f t="shared" si="3"/>
        <v>0</v>
      </c>
      <c r="X39" s="83" t="str">
        <f t="shared" si="4"/>
        <v>низкий</v>
      </c>
      <c r="Y39" s="85">
        <f t="shared" ref="Y39:Y40" si="13">SUM(E39,H39,K39,N39,Q39,T39)</f>
        <v>0</v>
      </c>
      <c r="Z39" s="466" t="str">
        <f t="shared" ref="Z39:Z40" si="14">IF(Y39&lt;9,"низкий",IF(Y39&lt;15,"средний",IF(Y39&gt;14,"высокий")))</f>
        <v>низкий</v>
      </c>
    </row>
    <row r="40" spans="1:28" s="77" customFormat="1" ht="22.7" customHeight="1">
      <c r="A40" s="454">
        <v>27</v>
      </c>
      <c r="B40" s="448" t="str">
        <f>'реч. разв.'!B43</f>
        <v xml:space="preserve">Я. Василиса </v>
      </c>
      <c r="C40" s="637">
        <v>1</v>
      </c>
      <c r="D40" s="673"/>
      <c r="E40" s="675"/>
      <c r="F40" s="636">
        <v>2</v>
      </c>
      <c r="G40" s="673"/>
      <c r="H40" s="675"/>
      <c r="I40" s="637">
        <v>1</v>
      </c>
      <c r="J40" s="673"/>
      <c r="K40" s="675"/>
      <c r="L40" s="637">
        <v>1</v>
      </c>
      <c r="M40" s="673"/>
      <c r="N40" s="675"/>
      <c r="O40" s="637">
        <v>1</v>
      </c>
      <c r="P40" s="673"/>
      <c r="Q40" s="675"/>
      <c r="R40" s="636">
        <v>1</v>
      </c>
      <c r="S40" s="673"/>
      <c r="T40" s="675"/>
      <c r="U40" s="85">
        <f t="shared" si="11"/>
        <v>7</v>
      </c>
      <c r="V40" s="83" t="str">
        <f t="shared" si="12"/>
        <v>низкий</v>
      </c>
      <c r="W40" s="85">
        <f t="shared" si="3"/>
        <v>0</v>
      </c>
      <c r="X40" s="83" t="str">
        <f t="shared" si="4"/>
        <v>низкий</v>
      </c>
      <c r="Y40" s="85">
        <f t="shared" si="13"/>
        <v>0</v>
      </c>
      <c r="Z40" s="466" t="str">
        <f t="shared" si="14"/>
        <v>низкий</v>
      </c>
    </row>
    <row r="41" spans="1:28" s="77" customFormat="1" ht="22.7" customHeight="1">
      <c r="A41" s="454">
        <v>28</v>
      </c>
      <c r="B41" s="448" t="str">
        <f>'реч. разв.'!B44</f>
        <v xml:space="preserve">К. Есения </v>
      </c>
      <c r="C41" s="637">
        <v>2</v>
      </c>
      <c r="D41" s="673"/>
      <c r="E41" s="675"/>
      <c r="F41" s="636">
        <v>2</v>
      </c>
      <c r="G41" s="673"/>
      <c r="H41" s="675"/>
      <c r="I41" s="637">
        <v>1</v>
      </c>
      <c r="J41" s="673"/>
      <c r="K41" s="675"/>
      <c r="L41" s="637">
        <v>1</v>
      </c>
      <c r="M41" s="673"/>
      <c r="N41" s="675"/>
      <c r="O41" s="637">
        <v>1</v>
      </c>
      <c r="P41" s="673"/>
      <c r="Q41" s="675"/>
      <c r="R41" s="636">
        <v>2</v>
      </c>
      <c r="S41" s="673"/>
      <c r="T41" s="675"/>
      <c r="U41" s="85">
        <f t="shared" si="11"/>
        <v>9</v>
      </c>
      <c r="V41" s="520" t="str">
        <f t="shared" si="12"/>
        <v>средний</v>
      </c>
      <c r="W41" s="85">
        <f t="shared" si="3"/>
        <v>0</v>
      </c>
      <c r="X41" s="83" t="str">
        <f t="shared" si="4"/>
        <v>низкий</v>
      </c>
      <c r="Y41" s="522"/>
      <c r="Z41" s="523"/>
    </row>
    <row r="42" spans="1:28" s="77" customFormat="1" ht="22.7" customHeight="1">
      <c r="A42" s="454">
        <v>29</v>
      </c>
      <c r="B42" s="448">
        <f>'реч. разв.'!B45</f>
        <v>0</v>
      </c>
      <c r="C42" s="637"/>
      <c r="D42" s="673"/>
      <c r="E42" s="675"/>
      <c r="F42" s="636"/>
      <c r="G42" s="673"/>
      <c r="H42" s="675"/>
      <c r="I42" s="637"/>
      <c r="J42" s="673"/>
      <c r="K42" s="675"/>
      <c r="L42" s="637"/>
      <c r="M42" s="673"/>
      <c r="N42" s="675"/>
      <c r="O42" s="637"/>
      <c r="P42" s="673"/>
      <c r="Q42" s="675"/>
      <c r="R42" s="636"/>
      <c r="S42" s="673"/>
      <c r="T42" s="675"/>
      <c r="U42" s="85"/>
      <c r="V42" s="86"/>
      <c r="W42" s="85">
        <f t="shared" si="3"/>
        <v>0</v>
      </c>
      <c r="X42" s="83" t="str">
        <f t="shared" si="4"/>
        <v>низкий</v>
      </c>
      <c r="Y42" s="522"/>
      <c r="Z42" s="523"/>
    </row>
    <row r="43" spans="1:28" s="77" customFormat="1" ht="22.7" customHeight="1" thickBot="1">
      <c r="A43" s="525">
        <v>30</v>
      </c>
      <c r="B43" s="448">
        <f>'реч. разв.'!B46</f>
        <v>0</v>
      </c>
      <c r="C43" s="637"/>
      <c r="D43" s="673"/>
      <c r="E43" s="675"/>
      <c r="F43" s="636"/>
      <c r="G43" s="673"/>
      <c r="H43" s="675"/>
      <c r="I43" s="637"/>
      <c r="J43" s="673"/>
      <c r="K43" s="675"/>
      <c r="L43" s="637"/>
      <c r="M43" s="673"/>
      <c r="N43" s="675"/>
      <c r="O43" s="637"/>
      <c r="P43" s="673"/>
      <c r="Q43" s="675"/>
      <c r="R43" s="636"/>
      <c r="S43" s="673"/>
      <c r="T43" s="675"/>
      <c r="U43" s="615"/>
      <c r="V43" s="624"/>
      <c r="W43" s="85">
        <f t="shared" si="3"/>
        <v>0</v>
      </c>
      <c r="X43" s="83" t="str">
        <f t="shared" si="4"/>
        <v>низкий</v>
      </c>
      <c r="Y43" s="615"/>
      <c r="Z43" s="585"/>
    </row>
    <row r="44" spans="1:28" s="77" customFormat="1" ht="22.7" customHeight="1" thickBot="1">
      <c r="A44" s="524"/>
      <c r="B44" s="526" t="s">
        <v>165</v>
      </c>
      <c r="C44" s="562">
        <f>AVERAGE(C14:C43)</f>
        <v>1.2142857142857142</v>
      </c>
      <c r="D44" s="562" t="e">
        <f>AVERAGE(D14:D43)</f>
        <v>#DIV/0!</v>
      </c>
      <c r="E44" s="548" t="e">
        <f>AVERAGE(E14:E43)</f>
        <v>#DIV/0!</v>
      </c>
      <c r="F44" s="562">
        <f t="shared" ref="F44:H44" si="15">AVERAGE(F14:F43)</f>
        <v>1.5357142857142858</v>
      </c>
      <c r="G44" s="562" t="e">
        <f t="shared" si="15"/>
        <v>#DIV/0!</v>
      </c>
      <c r="H44" s="548" t="e">
        <f t="shared" si="15"/>
        <v>#DIV/0!</v>
      </c>
      <c r="I44" s="562">
        <f t="shared" ref="I44:Q44" si="16">AVERAGE(I14:I43)</f>
        <v>1.1071428571428572</v>
      </c>
      <c r="J44" s="562" t="e">
        <f t="shared" si="16"/>
        <v>#DIV/0!</v>
      </c>
      <c r="K44" s="548" t="e">
        <f t="shared" si="16"/>
        <v>#DIV/0!</v>
      </c>
      <c r="L44" s="562">
        <f t="shared" si="16"/>
        <v>1.2857142857142858</v>
      </c>
      <c r="M44" s="562" t="e">
        <f t="shared" si="16"/>
        <v>#DIV/0!</v>
      </c>
      <c r="N44" s="548" t="e">
        <f t="shared" si="16"/>
        <v>#DIV/0!</v>
      </c>
      <c r="O44" s="562">
        <f t="shared" si="16"/>
        <v>1.1071428571428572</v>
      </c>
      <c r="P44" s="562" t="e">
        <f t="shared" si="16"/>
        <v>#DIV/0!</v>
      </c>
      <c r="Q44" s="548" t="e">
        <f t="shared" si="16"/>
        <v>#DIV/0!</v>
      </c>
      <c r="R44" s="562">
        <f t="shared" ref="R44:T44" si="17">AVERAGE(R14:R43)</f>
        <v>1.6785714285714286</v>
      </c>
      <c r="S44" s="562" t="e">
        <f t="shared" si="17"/>
        <v>#DIV/0!</v>
      </c>
      <c r="T44" s="548" t="e">
        <f t="shared" si="17"/>
        <v>#DIV/0!</v>
      </c>
      <c r="U44" s="616">
        <f t="shared" ref="U44" si="18">SUM(C44,F44,I44,L44,O44,R44)</f>
        <v>7.9285714285714288</v>
      </c>
      <c r="V44" s="584" t="str">
        <f t="shared" ref="V44" si="19">IF(U44&lt;9,"низкий",IF(U44&lt;15,"средний",IF(U44&gt;14,"высокий")))</f>
        <v>низкий</v>
      </c>
      <c r="W44" s="616" t="e">
        <f t="shared" ref="W44" si="20">SUM(E44,H44,K44,N44,Q44,T44)</f>
        <v>#DIV/0!</v>
      </c>
      <c r="X44" s="584" t="e">
        <f t="shared" si="4"/>
        <v>#DIV/0!</v>
      </c>
      <c r="Y44" s="616" t="e">
        <f t="shared" ref="Y44" si="21">SUM(E44,H44,K44,N44,Q44,T44)</f>
        <v>#DIV/0!</v>
      </c>
      <c r="Z44" s="617" t="e">
        <f t="shared" ref="Z44" si="22">IF(Y44&lt;9,"низкий",IF(Y44&lt;15,"средний",IF(Y44&gt;14,"высокий")))</f>
        <v>#DIV/0!</v>
      </c>
    </row>
    <row r="45" spans="1:28" s="77" customFormat="1" ht="22.7" customHeight="1" thickBot="1">
      <c r="A45" s="970" t="s">
        <v>15</v>
      </c>
      <c r="B45" s="971"/>
      <c r="C45" s="534">
        <f t="shared" ref="C45:D45" si="23">COUNT(C14:C43)</f>
        <v>28</v>
      </c>
      <c r="D45" s="534">
        <f t="shared" si="23"/>
        <v>0</v>
      </c>
      <c r="E45" s="535">
        <f>COUNT(E14:E43)</f>
        <v>0</v>
      </c>
      <c r="F45" s="534">
        <f>COUNT(F14:F43)</f>
        <v>28</v>
      </c>
      <c r="G45" s="534">
        <f>COUNT(G14:G43)</f>
        <v>0</v>
      </c>
      <c r="H45" s="535">
        <f>COUNT(H14:H43)</f>
        <v>0</v>
      </c>
      <c r="I45" s="534">
        <f t="shared" ref="I45:J45" si="24">COUNT(I14:I43)</f>
        <v>28</v>
      </c>
      <c r="J45" s="534">
        <f t="shared" si="24"/>
        <v>0</v>
      </c>
      <c r="K45" s="535">
        <f>COUNT(K14:K43)</f>
        <v>0</v>
      </c>
      <c r="L45" s="534">
        <f t="shared" ref="L45:M45" si="25">COUNT(L14:L43)</f>
        <v>28</v>
      </c>
      <c r="M45" s="534">
        <f t="shared" si="25"/>
        <v>0</v>
      </c>
      <c r="N45" s="535">
        <f>COUNT(N14:N43)</f>
        <v>0</v>
      </c>
      <c r="O45" s="534">
        <f t="shared" ref="O45:P45" si="26">COUNT(O14:O43)</f>
        <v>28</v>
      </c>
      <c r="P45" s="534">
        <f t="shared" si="26"/>
        <v>0</v>
      </c>
      <c r="Q45" s="535">
        <f>COUNT(Q14:Q43)</f>
        <v>0</v>
      </c>
      <c r="R45" s="534">
        <f>COUNT(R14:R43)</f>
        <v>28</v>
      </c>
      <c r="S45" s="534">
        <f>COUNT(S14:S43)</f>
        <v>0</v>
      </c>
      <c r="T45" s="535">
        <f>COUNT(T14:T43)</f>
        <v>0</v>
      </c>
      <c r="U45" s="922"/>
      <c r="V45" s="972"/>
      <c r="W45" s="661"/>
      <c r="X45" s="661"/>
      <c r="Y45" s="922"/>
      <c r="Z45" s="923"/>
    </row>
    <row r="47" spans="1:28" ht="13.15" customHeight="1">
      <c r="T47" s="691"/>
      <c r="U47" s="691"/>
      <c r="V47" s="691"/>
      <c r="W47" s="691"/>
      <c r="X47" s="691"/>
      <c r="Y47" s="691"/>
      <c r="Z47" s="691"/>
      <c r="AA47" s="691"/>
      <c r="AB47" s="691"/>
    </row>
    <row r="48" spans="1:28" s="90" customFormat="1" ht="21.75" customHeight="1">
      <c r="A48" s="942" t="s">
        <v>196</v>
      </c>
      <c r="B48" s="943"/>
      <c r="C48" s="943"/>
      <c r="D48" s="943"/>
      <c r="E48" s="943"/>
      <c r="F48" s="943"/>
      <c r="G48" s="943"/>
      <c r="H48" s="944"/>
      <c r="I48" s="89"/>
      <c r="J48" s="945" t="s">
        <v>197</v>
      </c>
      <c r="K48" s="946"/>
      <c r="L48" s="946"/>
      <c r="M48" s="946"/>
      <c r="N48" s="946"/>
      <c r="O48" s="946"/>
      <c r="P48" s="946"/>
      <c r="Q48" s="946"/>
      <c r="R48" s="947"/>
      <c r="T48" s="945" t="s">
        <v>198</v>
      </c>
      <c r="U48" s="946"/>
      <c r="V48" s="946"/>
      <c r="W48" s="946"/>
      <c r="X48" s="946"/>
      <c r="Y48" s="946"/>
      <c r="Z48" s="946"/>
      <c r="AA48" s="946"/>
      <c r="AB48" s="947"/>
    </row>
    <row r="49" spans="1:28" s="90" customFormat="1" ht="15.75" customHeight="1">
      <c r="A49" s="91"/>
      <c r="B49" s="956" t="s">
        <v>41</v>
      </c>
      <c r="C49" s="948" t="s">
        <v>42</v>
      </c>
      <c r="D49" s="949"/>
      <c r="E49" s="952" t="s">
        <v>43</v>
      </c>
      <c r="F49" s="953"/>
      <c r="G49" s="948" t="s">
        <v>44</v>
      </c>
      <c r="H49" s="949"/>
      <c r="I49" s="92"/>
      <c r="J49" s="93"/>
      <c r="K49" s="948" t="s">
        <v>41</v>
      </c>
      <c r="L49" s="949"/>
      <c r="M49" s="948" t="s">
        <v>42</v>
      </c>
      <c r="N49" s="949"/>
      <c r="O49" s="952" t="s">
        <v>43</v>
      </c>
      <c r="P49" s="953"/>
      <c r="Q49" s="948" t="s">
        <v>44</v>
      </c>
      <c r="R49" s="949"/>
      <c r="T49" s="93"/>
      <c r="U49" s="948" t="s">
        <v>41</v>
      </c>
      <c r="V49" s="949"/>
      <c r="W49" s="948" t="s">
        <v>42</v>
      </c>
      <c r="X49" s="949"/>
      <c r="Y49" s="952" t="s">
        <v>43</v>
      </c>
      <c r="Z49" s="953"/>
      <c r="AA49" s="948" t="s">
        <v>44</v>
      </c>
      <c r="AB49" s="949"/>
    </row>
    <row r="50" spans="1:28" s="90" customFormat="1" ht="34.9" customHeight="1">
      <c r="A50" s="91"/>
      <c r="B50" s="957"/>
      <c r="C50" s="950"/>
      <c r="D50" s="951"/>
      <c r="E50" s="954"/>
      <c r="F50" s="955"/>
      <c r="G50" s="950"/>
      <c r="H50" s="951"/>
      <c r="I50" s="92"/>
      <c r="J50" s="93"/>
      <c r="K50" s="950"/>
      <c r="L50" s="951"/>
      <c r="M50" s="950"/>
      <c r="N50" s="951"/>
      <c r="O50" s="954"/>
      <c r="P50" s="955"/>
      <c r="Q50" s="950"/>
      <c r="R50" s="951"/>
      <c r="T50" s="93"/>
      <c r="U50" s="950"/>
      <c r="V50" s="951"/>
      <c r="W50" s="950"/>
      <c r="X50" s="951"/>
      <c r="Y50" s="954"/>
      <c r="Z50" s="955"/>
      <c r="AA50" s="950"/>
      <c r="AB50" s="951"/>
    </row>
    <row r="51" spans="1:28" s="90" customFormat="1" ht="18.75">
      <c r="A51" s="91" t="s">
        <v>9</v>
      </c>
      <c r="B51" s="94">
        <f>AVERAGE(C45,F45,I45,L45,O45,R45)</f>
        <v>28</v>
      </c>
      <c r="C51" s="962">
        <f>COUNTIF(V14:V43,"высокий")</f>
        <v>0</v>
      </c>
      <c r="D51" s="963"/>
      <c r="E51" s="962">
        <f>COUNTIF(V14:V43,"средний")</f>
        <v>9</v>
      </c>
      <c r="F51" s="963"/>
      <c r="G51" s="962">
        <f>COUNTIF(V14:V43,"низкий")</f>
        <v>19</v>
      </c>
      <c r="H51" s="963"/>
      <c r="I51" s="92"/>
      <c r="J51" s="91" t="s">
        <v>9</v>
      </c>
      <c r="K51" s="962">
        <f>AVERAGE(J45,M45,P45,S45,D45,G45)</f>
        <v>0</v>
      </c>
      <c r="L51" s="963"/>
      <c r="M51" s="964">
        <f>COUNTIF(X14:X43,"высокий")</f>
        <v>0</v>
      </c>
      <c r="N51" s="965"/>
      <c r="O51" s="960">
        <f>COUNTIF(X14:X43,"средний")</f>
        <v>0</v>
      </c>
      <c r="P51" s="961"/>
      <c r="Q51" s="960">
        <f>COUNTIF(X14:X43,"низкий")</f>
        <v>30</v>
      </c>
      <c r="R51" s="961"/>
      <c r="T51" s="91" t="s">
        <v>9</v>
      </c>
      <c r="U51" s="962">
        <f>AVERAGE(E45,H45,K45,N45,Q45,T45)</f>
        <v>0</v>
      </c>
      <c r="V51" s="963"/>
      <c r="W51" s="964">
        <f>COUNTIF(Z14:Z43,"высокий")</f>
        <v>0</v>
      </c>
      <c r="X51" s="965"/>
      <c r="Y51" s="960">
        <f>COUNTIF(Z14:Z43,"средний")</f>
        <v>0</v>
      </c>
      <c r="Z51" s="961"/>
      <c r="AA51" s="960">
        <f>COUNTIF(Z14:Z43,"низкий")</f>
        <v>27</v>
      </c>
      <c r="AB51" s="961"/>
    </row>
    <row r="52" spans="1:28" s="90" customFormat="1" ht="18.75">
      <c r="A52" s="91" t="s">
        <v>10</v>
      </c>
      <c r="B52" s="91"/>
      <c r="C52" s="958">
        <f>(C51*100%)/B51</f>
        <v>0</v>
      </c>
      <c r="D52" s="959"/>
      <c r="E52" s="958">
        <f>(E51*100%)/B51</f>
        <v>0.32142857142857145</v>
      </c>
      <c r="F52" s="959"/>
      <c r="G52" s="958">
        <f>(G51*100%)/B51</f>
        <v>0.6785714285714286</v>
      </c>
      <c r="H52" s="959"/>
      <c r="I52" s="92"/>
      <c r="J52" s="91" t="s">
        <v>10</v>
      </c>
      <c r="K52" s="968"/>
      <c r="L52" s="969"/>
      <c r="M52" s="966" t="e">
        <f>(M51*100%)/K51</f>
        <v>#DIV/0!</v>
      </c>
      <c r="N52" s="967"/>
      <c r="O52" s="966" t="e">
        <f>(O51*100%)/K51</f>
        <v>#DIV/0!</v>
      </c>
      <c r="P52" s="967"/>
      <c r="Q52" s="966" t="e">
        <f>(Q51*100%)/K51</f>
        <v>#DIV/0!</v>
      </c>
      <c r="R52" s="967"/>
      <c r="T52" s="91" t="s">
        <v>10</v>
      </c>
      <c r="U52" s="656"/>
      <c r="V52" s="657"/>
      <c r="W52" s="966" t="e">
        <f>(W51*100%)/U51</f>
        <v>#DIV/0!</v>
      </c>
      <c r="X52" s="967"/>
      <c r="Y52" s="966" t="e">
        <f>(Y51*100%)/U51</f>
        <v>#DIV/0!</v>
      </c>
      <c r="Z52" s="967"/>
      <c r="AA52" s="966" t="e">
        <f>(AA51*100%)/U51</f>
        <v>#DIV/0!</v>
      </c>
      <c r="AB52" s="967"/>
    </row>
  </sheetData>
  <sheetProtection selectLockedCells="1" selectUnlockedCells="1"/>
  <protectedRanges>
    <protectedRange sqref="C8:D8 E7:J8" name="Диапазон1_1_2"/>
  </protectedRanges>
  <mergeCells count="60">
    <mergeCell ref="Y12:Z13"/>
    <mergeCell ref="W12:X13"/>
    <mergeCell ref="A1:AL1"/>
    <mergeCell ref="A2:AL2"/>
    <mergeCell ref="A3:AL3"/>
    <mergeCell ref="A4:AL4"/>
    <mergeCell ref="A6:B6"/>
    <mergeCell ref="C6:O6"/>
    <mergeCell ref="A45:B45"/>
    <mergeCell ref="U45:V45"/>
    <mergeCell ref="Y45:Z45"/>
    <mergeCell ref="C7:O7"/>
    <mergeCell ref="C8:I8"/>
    <mergeCell ref="A9:AA9"/>
    <mergeCell ref="A11:A13"/>
    <mergeCell ref="B11:B13"/>
    <mergeCell ref="C12:E12"/>
    <mergeCell ref="F12:H12"/>
    <mergeCell ref="U12:V13"/>
    <mergeCell ref="R12:T12"/>
    <mergeCell ref="O12:Q12"/>
    <mergeCell ref="L12:N12"/>
    <mergeCell ref="I12:K12"/>
    <mergeCell ref="C11:Z11"/>
    <mergeCell ref="AA51:AB51"/>
    <mergeCell ref="AA52:AB52"/>
    <mergeCell ref="Y51:Z51"/>
    <mergeCell ref="Y52:Z52"/>
    <mergeCell ref="W51:X51"/>
    <mergeCell ref="W52:X52"/>
    <mergeCell ref="E52:F52"/>
    <mergeCell ref="C52:D52"/>
    <mergeCell ref="Q51:R51"/>
    <mergeCell ref="U51:V51"/>
    <mergeCell ref="O51:P51"/>
    <mergeCell ref="M51:N51"/>
    <mergeCell ref="K51:L51"/>
    <mergeCell ref="G51:H51"/>
    <mergeCell ref="E51:F51"/>
    <mergeCell ref="C51:D51"/>
    <mergeCell ref="Q52:R52"/>
    <mergeCell ref="O52:P52"/>
    <mergeCell ref="M52:N52"/>
    <mergeCell ref="K52:L52"/>
    <mergeCell ref="G52:H52"/>
    <mergeCell ref="A48:H48"/>
    <mergeCell ref="J48:R48"/>
    <mergeCell ref="T48:AB48"/>
    <mergeCell ref="C49:D50"/>
    <mergeCell ref="E49:F50"/>
    <mergeCell ref="G49:H50"/>
    <mergeCell ref="AA49:AB50"/>
    <mergeCell ref="Y49:Z50"/>
    <mergeCell ref="W49:X50"/>
    <mergeCell ref="U49:V50"/>
    <mergeCell ref="O49:P50"/>
    <mergeCell ref="M49:N50"/>
    <mergeCell ref="K49:L50"/>
    <mergeCell ref="B49:B50"/>
    <mergeCell ref="Q49:R50"/>
  </mergeCells>
  <printOptions horizontalCentered="1" verticalCentered="1"/>
  <pageMargins left="0.55118110236220474" right="0.55118110236220474" top="0.78740157480314965" bottom="0.59055118110236227" header="0" footer="0"/>
  <pageSetup paperSize="9" scale="26" fitToHeight="30"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4"/>
  <sheetViews>
    <sheetView view="pageBreakPreview" topLeftCell="B16" zoomScale="50" zoomScaleNormal="30" zoomScaleSheetLayoutView="50" workbookViewId="0">
      <selection activeCell="Y44" sqref="Y44"/>
    </sheetView>
  </sheetViews>
  <sheetFormatPr defaultRowHeight="12.75"/>
  <cols>
    <col min="1" max="1" width="7.5703125" customWidth="1"/>
    <col min="2" max="2" width="27.85546875" customWidth="1"/>
    <col min="3" max="23" width="12.28515625" customWidth="1"/>
    <col min="24" max="24" width="20.140625" customWidth="1"/>
    <col min="25" max="27" width="19.5703125" customWidth="1"/>
    <col min="28" max="29" width="17.7109375" customWidth="1"/>
    <col min="30" max="30" width="10.140625" customWidth="1"/>
    <col min="31" max="31" width="16" customWidth="1"/>
    <col min="32" max="32" width="10.28515625" customWidth="1"/>
    <col min="33" max="33" width="17.5703125" customWidth="1"/>
    <col min="34" max="34" width="11" customWidth="1"/>
    <col min="35" max="35" width="9.28515625" customWidth="1"/>
    <col min="36" max="36" width="12" customWidth="1"/>
  </cols>
  <sheetData>
    <row r="1" spans="1:35" s="77" customFormat="1" ht="23.25">
      <c r="A1" s="904" t="s">
        <v>48</v>
      </c>
      <c r="B1" s="904"/>
      <c r="C1" s="904"/>
      <c r="D1" s="904"/>
      <c r="E1" s="904"/>
      <c r="F1" s="904"/>
      <c r="G1" s="904"/>
      <c r="H1" s="904"/>
      <c r="I1" s="904"/>
      <c r="J1" s="904"/>
      <c r="K1" s="904"/>
      <c r="L1" s="904"/>
      <c r="M1" s="904"/>
      <c r="N1" s="904"/>
      <c r="O1" s="904"/>
      <c r="P1" s="904"/>
      <c r="Q1" s="904"/>
      <c r="R1" s="904"/>
      <c r="S1" s="904"/>
      <c r="T1" s="904"/>
      <c r="U1" s="904"/>
      <c r="V1" s="904"/>
      <c r="W1" s="904"/>
      <c r="X1" s="904"/>
      <c r="Y1" s="904"/>
      <c r="Z1" s="904"/>
      <c r="AA1" s="904"/>
      <c r="AB1" s="904"/>
      <c r="AC1" s="904"/>
      <c r="AD1" s="904"/>
      <c r="AE1" s="904"/>
      <c r="AF1" s="904"/>
      <c r="AG1" s="904"/>
      <c r="AH1" s="904"/>
      <c r="AI1" s="904"/>
    </row>
    <row r="2" spans="1:35" s="77" customFormat="1" ht="23.25">
      <c r="A2" s="905" t="s">
        <v>0</v>
      </c>
      <c r="B2" s="905"/>
      <c r="C2" s="905"/>
      <c r="D2" s="905"/>
      <c r="E2" s="905"/>
      <c r="F2" s="905"/>
      <c r="G2" s="905"/>
      <c r="H2" s="905"/>
      <c r="I2" s="905"/>
      <c r="J2" s="905"/>
      <c r="K2" s="905"/>
      <c r="L2" s="905"/>
      <c r="M2" s="905"/>
      <c r="N2" s="905"/>
      <c r="O2" s="905"/>
      <c r="P2" s="905"/>
      <c r="Q2" s="905"/>
      <c r="R2" s="905"/>
      <c r="S2" s="905"/>
      <c r="T2" s="905"/>
      <c r="U2" s="905"/>
      <c r="V2" s="905"/>
      <c r="W2" s="905"/>
      <c r="X2" s="905"/>
      <c r="Y2" s="905"/>
      <c r="Z2" s="905"/>
      <c r="AA2" s="905"/>
      <c r="AB2" s="905"/>
      <c r="AC2" s="905"/>
      <c r="AD2" s="905"/>
      <c r="AE2" s="905"/>
      <c r="AF2" s="905"/>
      <c r="AG2" s="905"/>
      <c r="AH2" s="905"/>
      <c r="AI2" s="905"/>
    </row>
    <row r="3" spans="1:35" s="77" customFormat="1" ht="23.25">
      <c r="A3" s="905" t="s">
        <v>106</v>
      </c>
      <c r="B3" s="905"/>
      <c r="C3" s="905"/>
      <c r="D3" s="905"/>
      <c r="E3" s="905"/>
      <c r="F3" s="905"/>
      <c r="G3" s="905"/>
      <c r="H3" s="905"/>
      <c r="I3" s="905"/>
      <c r="J3" s="905"/>
      <c r="K3" s="905"/>
      <c r="L3" s="905"/>
      <c r="M3" s="905"/>
      <c r="N3" s="905"/>
      <c r="O3" s="905"/>
      <c r="P3" s="905"/>
      <c r="Q3" s="905"/>
      <c r="R3" s="905"/>
      <c r="S3" s="905"/>
      <c r="T3" s="905"/>
      <c r="U3" s="905"/>
      <c r="V3" s="905"/>
      <c r="W3" s="905"/>
      <c r="X3" s="905"/>
      <c r="Y3" s="905"/>
      <c r="Z3" s="905"/>
      <c r="AA3" s="905"/>
      <c r="AB3" s="905"/>
      <c r="AC3" s="905"/>
      <c r="AD3" s="905"/>
      <c r="AE3" s="905"/>
      <c r="AF3" s="905"/>
      <c r="AG3" s="905"/>
      <c r="AH3" s="905"/>
      <c r="AI3" s="905"/>
    </row>
    <row r="4" spans="1:35" s="77" customFormat="1" ht="23.25">
      <c r="A4" s="904" t="s">
        <v>18</v>
      </c>
      <c r="B4" s="904"/>
      <c r="C4" s="904"/>
      <c r="D4" s="904"/>
      <c r="E4" s="904"/>
      <c r="F4" s="904"/>
      <c r="G4" s="904"/>
      <c r="H4" s="904"/>
      <c r="I4" s="904"/>
      <c r="J4" s="904"/>
      <c r="K4" s="904"/>
      <c r="L4" s="904"/>
      <c r="M4" s="904"/>
      <c r="N4" s="904"/>
      <c r="O4" s="904"/>
      <c r="P4" s="904"/>
      <c r="Q4" s="904"/>
      <c r="R4" s="904"/>
      <c r="S4" s="904"/>
      <c r="T4" s="904"/>
      <c r="U4" s="904"/>
      <c r="V4" s="904"/>
      <c r="W4" s="904"/>
      <c r="X4" s="904"/>
      <c r="Y4" s="904"/>
      <c r="Z4" s="904"/>
      <c r="AA4" s="904"/>
      <c r="AB4" s="904"/>
      <c r="AC4" s="904"/>
      <c r="AD4" s="904"/>
      <c r="AE4" s="904"/>
      <c r="AF4" s="904"/>
      <c r="AG4" s="904"/>
      <c r="AH4" s="904"/>
      <c r="AI4" s="904"/>
    </row>
    <row r="5" spans="1:35">
      <c r="A5" s="2"/>
    </row>
    <row r="6" spans="1:35" s="76" customFormat="1" ht="20.25">
      <c r="A6" s="907" t="s">
        <v>27</v>
      </c>
      <c r="B6" s="907"/>
      <c r="C6" s="913" t="str">
        <f>'справка Н.Г.'!D4</f>
        <v>дети 3-4  лет жизни группы №1 общеразвивающей направленности</v>
      </c>
      <c r="D6" s="914"/>
      <c r="E6" s="914"/>
      <c r="F6" s="914"/>
      <c r="G6" s="914"/>
      <c r="H6" s="914"/>
      <c r="I6" s="914"/>
      <c r="J6" s="914"/>
      <c r="K6" s="914"/>
      <c r="L6" s="914"/>
      <c r="M6" s="914"/>
      <c r="N6" s="914"/>
      <c r="O6" s="914"/>
      <c r="P6" s="914"/>
      <c r="Q6" s="915"/>
    </row>
    <row r="7" spans="1:35" s="76" customFormat="1" ht="20.25">
      <c r="A7" s="78" t="s">
        <v>8</v>
      </c>
      <c r="B7" s="78"/>
      <c r="C7" s="916" t="str">
        <f>'справка Н.Г.'!D9</f>
        <v>Кузнецова  Ольга Яковлевна,</v>
      </c>
      <c r="D7" s="917"/>
      <c r="E7" s="917"/>
      <c r="F7" s="917"/>
      <c r="G7" s="917"/>
      <c r="H7" s="917"/>
      <c r="I7" s="917"/>
      <c r="J7" s="917"/>
      <c r="K7" s="917"/>
      <c r="L7" s="917"/>
      <c r="M7" s="917"/>
      <c r="N7" s="917"/>
      <c r="O7" s="917"/>
      <c r="P7" s="917"/>
      <c r="Q7" s="918"/>
    </row>
    <row r="8" spans="1:35" s="76" customFormat="1" ht="20.25">
      <c r="A8" s="78" t="s">
        <v>7</v>
      </c>
      <c r="B8" s="113" t="str">
        <f>'справка Н.Г.'!C5</f>
        <v>2022-2023</v>
      </c>
      <c r="C8" s="911"/>
      <c r="D8" s="912"/>
      <c r="E8" s="912"/>
      <c r="F8" s="912"/>
      <c r="G8" s="912"/>
      <c r="H8" s="912"/>
      <c r="I8" s="912"/>
      <c r="J8" s="653"/>
    </row>
    <row r="9" spans="1:35" ht="15.75">
      <c r="A9" s="3"/>
    </row>
    <row r="10" spans="1:35" s="76" customFormat="1" ht="30.75" customHeight="1">
      <c r="A10" s="979" t="s">
        <v>108</v>
      </c>
      <c r="B10" s="979"/>
      <c r="C10" s="979"/>
      <c r="D10" s="979"/>
      <c r="E10" s="979"/>
      <c r="F10" s="979"/>
      <c r="G10" s="979"/>
      <c r="H10" s="979"/>
      <c r="I10" s="979"/>
      <c r="J10" s="979"/>
      <c r="K10" s="979"/>
      <c r="L10" s="979"/>
      <c r="M10" s="979"/>
      <c r="N10" s="979"/>
      <c r="O10" s="979"/>
      <c r="P10" s="979"/>
      <c r="Q10" s="979"/>
      <c r="R10" s="979"/>
      <c r="S10" s="979"/>
      <c r="T10" s="979"/>
      <c r="U10" s="979"/>
      <c r="V10" s="979"/>
      <c r="W10" s="979"/>
      <c r="X10" s="979"/>
      <c r="Y10" s="979"/>
      <c r="Z10" s="979"/>
      <c r="AA10" s="979"/>
      <c r="AB10" s="979"/>
      <c r="AC10" s="979"/>
      <c r="AD10" s="979"/>
      <c r="AE10" s="979"/>
    </row>
    <row r="13" spans="1:35" ht="13.5" thickBot="1"/>
    <row r="14" spans="1:35" s="4" customFormat="1" ht="18.75" customHeight="1" thickBot="1">
      <c r="A14" s="1002"/>
      <c r="B14" s="997" t="s">
        <v>1</v>
      </c>
      <c r="C14" s="720" t="s">
        <v>18</v>
      </c>
      <c r="D14" s="722"/>
      <c r="E14" s="722"/>
      <c r="F14" s="722"/>
      <c r="G14" s="722"/>
      <c r="H14" s="722"/>
      <c r="I14" s="722"/>
      <c r="J14" s="722"/>
      <c r="K14" s="722"/>
      <c r="L14" s="722"/>
      <c r="M14" s="722"/>
      <c r="N14" s="722"/>
      <c r="O14" s="722"/>
      <c r="P14" s="722"/>
      <c r="Q14" s="722"/>
      <c r="R14" s="722"/>
      <c r="S14" s="722"/>
      <c r="T14" s="722"/>
      <c r="U14" s="722"/>
      <c r="V14" s="722"/>
      <c r="W14" s="722"/>
      <c r="X14" s="722"/>
      <c r="Y14" s="722"/>
      <c r="Z14" s="722"/>
      <c r="AA14" s="722"/>
      <c r="AB14" s="722"/>
      <c r="AC14" s="721"/>
    </row>
    <row r="15" spans="1:35" s="4" customFormat="1" ht="134.25" customHeight="1" thickBot="1">
      <c r="A15" s="1003"/>
      <c r="B15" s="998"/>
      <c r="C15" s="934" t="s">
        <v>85</v>
      </c>
      <c r="D15" s="996"/>
      <c r="E15" s="935"/>
      <c r="F15" s="934" t="s">
        <v>116</v>
      </c>
      <c r="G15" s="996"/>
      <c r="H15" s="935"/>
      <c r="I15" s="989" t="s">
        <v>117</v>
      </c>
      <c r="J15" s="990"/>
      <c r="K15" s="991"/>
      <c r="L15" s="934" t="s">
        <v>118</v>
      </c>
      <c r="M15" s="996"/>
      <c r="N15" s="935"/>
      <c r="O15" s="989" t="s">
        <v>86</v>
      </c>
      <c r="P15" s="990"/>
      <c r="Q15" s="991"/>
      <c r="R15" s="989" t="s">
        <v>119</v>
      </c>
      <c r="S15" s="990"/>
      <c r="T15" s="991"/>
      <c r="U15" s="989" t="s">
        <v>120</v>
      </c>
      <c r="V15" s="990"/>
      <c r="W15" s="991"/>
      <c r="X15" s="1000" t="s">
        <v>37</v>
      </c>
      <c r="Y15" s="1001"/>
      <c r="Z15" s="936" t="s">
        <v>181</v>
      </c>
      <c r="AA15" s="937"/>
      <c r="AB15" s="1000" t="s">
        <v>38</v>
      </c>
      <c r="AC15" s="1001"/>
    </row>
    <row r="16" spans="1:35" s="4" customFormat="1" ht="36" customHeight="1" thickBot="1">
      <c r="A16" s="1004"/>
      <c r="B16" s="999"/>
      <c r="C16" s="27" t="s">
        <v>35</v>
      </c>
      <c r="D16" s="660" t="s">
        <v>179</v>
      </c>
      <c r="E16" s="30" t="s">
        <v>36</v>
      </c>
      <c r="F16" s="29" t="s">
        <v>35</v>
      </c>
      <c r="G16" s="660" t="s">
        <v>179</v>
      </c>
      <c r="H16" s="28" t="s">
        <v>36</v>
      </c>
      <c r="I16" s="27" t="s">
        <v>35</v>
      </c>
      <c r="J16" s="660" t="s">
        <v>180</v>
      </c>
      <c r="K16" s="30" t="s">
        <v>36</v>
      </c>
      <c r="L16" s="27" t="s">
        <v>35</v>
      </c>
      <c r="M16" s="660" t="s">
        <v>179</v>
      </c>
      <c r="N16" s="30" t="s">
        <v>36</v>
      </c>
      <c r="O16" s="27" t="s">
        <v>35</v>
      </c>
      <c r="P16" s="660" t="s">
        <v>179</v>
      </c>
      <c r="Q16" s="30" t="s">
        <v>36</v>
      </c>
      <c r="R16" s="29" t="s">
        <v>35</v>
      </c>
      <c r="S16" s="660" t="s">
        <v>179</v>
      </c>
      <c r="T16" s="28" t="s">
        <v>36</v>
      </c>
      <c r="U16" s="27" t="s">
        <v>35</v>
      </c>
      <c r="V16" s="660" t="s">
        <v>180</v>
      </c>
      <c r="W16" s="30" t="s">
        <v>36</v>
      </c>
      <c r="X16" s="929"/>
      <c r="Y16" s="931"/>
      <c r="Z16" s="936"/>
      <c r="AA16" s="937"/>
      <c r="AB16" s="929"/>
      <c r="AC16" s="931"/>
    </row>
    <row r="17" spans="1:29" s="77" customFormat="1" ht="22.7" customHeight="1">
      <c r="A17" s="415">
        <v>1</v>
      </c>
      <c r="B17" s="447" t="str">
        <f>'реч. разв.'!B17</f>
        <v xml:space="preserve">А. Эмиль </v>
      </c>
      <c r="C17" s="567">
        <v>1</v>
      </c>
      <c r="D17" s="662"/>
      <c r="E17" s="663"/>
      <c r="F17" s="567">
        <v>1</v>
      </c>
      <c r="G17" s="662"/>
      <c r="H17" s="664"/>
      <c r="I17" s="567">
        <v>1</v>
      </c>
      <c r="J17" s="662"/>
      <c r="K17" s="663"/>
      <c r="L17" s="567">
        <v>1</v>
      </c>
      <c r="M17" s="662"/>
      <c r="N17" s="663"/>
      <c r="O17" s="567">
        <v>1</v>
      </c>
      <c r="P17" s="662"/>
      <c r="Q17" s="663"/>
      <c r="R17" s="567">
        <v>1</v>
      </c>
      <c r="S17" s="662"/>
      <c r="T17" s="664"/>
      <c r="U17" s="567">
        <v>1</v>
      </c>
      <c r="V17" s="662"/>
      <c r="W17" s="663"/>
      <c r="X17" s="106">
        <f>SUM(C17,F17,I17,L17,O17,R17,U17)</f>
        <v>7</v>
      </c>
      <c r="Y17" s="83" t="str">
        <f>IF(X17&lt;11,"низкий",IF(X17&lt;18,"средний",IF(X17&gt;17,"высокий")))</f>
        <v>низкий</v>
      </c>
      <c r="Z17" s="82">
        <f>SUM(D17,G17,J17,M17,P17,S17,V17)</f>
        <v>0</v>
      </c>
      <c r="AA17" s="472" t="str">
        <f>IF(Z17&lt;11,"низкий",IF(Z17&lt;18,"средний",IF(Z17&gt;17,"высокий")))</f>
        <v>низкий</v>
      </c>
      <c r="AB17" s="82">
        <f t="shared" ref="AB17:AB43" si="0">SUM(E17,H17,K17,N17,Q17,T17,W17)</f>
        <v>0</v>
      </c>
      <c r="AC17" s="472" t="str">
        <f>IF(AB17&lt;11,"низкий",IF(AB17&lt;18,"средний",IF(AB17&gt;17,"высокий")))</f>
        <v>низкий</v>
      </c>
    </row>
    <row r="18" spans="1:29" s="77" customFormat="1" ht="22.7" customHeight="1">
      <c r="A18" s="416">
        <v>2</v>
      </c>
      <c r="B18" s="448" t="str">
        <f>'реч. разв.'!B18</f>
        <v xml:space="preserve">А. Эсма </v>
      </c>
      <c r="C18" s="638">
        <v>2</v>
      </c>
      <c r="D18" s="665"/>
      <c r="E18" s="666"/>
      <c r="F18" s="638">
        <v>1</v>
      </c>
      <c r="G18" s="665"/>
      <c r="H18" s="667"/>
      <c r="I18" s="638">
        <v>2</v>
      </c>
      <c r="J18" s="665"/>
      <c r="K18" s="666"/>
      <c r="L18" s="638">
        <v>2</v>
      </c>
      <c r="M18" s="665"/>
      <c r="N18" s="666"/>
      <c r="O18" s="638">
        <v>2</v>
      </c>
      <c r="P18" s="665"/>
      <c r="Q18" s="666"/>
      <c r="R18" s="638">
        <v>1</v>
      </c>
      <c r="S18" s="665"/>
      <c r="T18" s="667"/>
      <c r="U18" s="638">
        <v>2</v>
      </c>
      <c r="V18" s="665"/>
      <c r="W18" s="666"/>
      <c r="X18" s="85">
        <f t="shared" ref="X18:X44" si="1">SUM(C18,F18,I18,L18,O18,R18,U18,)</f>
        <v>12</v>
      </c>
      <c r="Y18" s="83" t="str">
        <f>IF(X18&lt;11,"низкий",IF(X18&lt;18,"средний",IF(X18&gt;17,"высокий")))</f>
        <v>средний</v>
      </c>
      <c r="Z18" s="85">
        <f>SUM(D18,G18,J18,M18,P18,S18,V18)</f>
        <v>0</v>
      </c>
      <c r="AA18" s="466" t="str">
        <f>IF(Z18&lt;11,"низкий",IF(Z18&lt;18,"средний",IF(Z18&gt;17,"высокий")))</f>
        <v>низкий</v>
      </c>
      <c r="AB18" s="85">
        <f t="shared" si="0"/>
        <v>0</v>
      </c>
      <c r="AC18" s="466" t="str">
        <f>IF(AB18&lt;11,"низкий",IF(AB18&lt;18,"средний",IF(AB18&gt;17,"высокий")))</f>
        <v>низкий</v>
      </c>
    </row>
    <row r="19" spans="1:29" s="77" customFormat="1" ht="22.7" customHeight="1">
      <c r="A19" s="416">
        <v>3</v>
      </c>
      <c r="B19" s="448" t="str">
        <f>'реч. разв.'!B19</f>
        <v xml:space="preserve">Г. Элина </v>
      </c>
      <c r="C19" s="638">
        <v>1</v>
      </c>
      <c r="D19" s="665"/>
      <c r="E19" s="666"/>
      <c r="F19" s="638">
        <v>2</v>
      </c>
      <c r="G19" s="665"/>
      <c r="H19" s="667"/>
      <c r="I19" s="638">
        <v>2</v>
      </c>
      <c r="J19" s="665"/>
      <c r="K19" s="666"/>
      <c r="L19" s="638">
        <v>2</v>
      </c>
      <c r="M19" s="665"/>
      <c r="N19" s="666"/>
      <c r="O19" s="638">
        <v>1</v>
      </c>
      <c r="P19" s="665"/>
      <c r="Q19" s="666"/>
      <c r="R19" s="638">
        <v>1</v>
      </c>
      <c r="S19" s="665"/>
      <c r="T19" s="667"/>
      <c r="U19" s="638">
        <v>1</v>
      </c>
      <c r="V19" s="665"/>
      <c r="W19" s="666"/>
      <c r="X19" s="85">
        <f t="shared" si="1"/>
        <v>10</v>
      </c>
      <c r="Y19" s="83" t="str">
        <f t="shared" ref="Y19:Y40" si="2">IF(X19&lt;11,"низкий",IF(X19&lt;18,"средний",IF(X19&gt;17,"высокий")))</f>
        <v>низкий</v>
      </c>
      <c r="Z19" s="85">
        <f t="shared" ref="Z19:Z46" si="3">SUM(D19,G19,J19,M19,P19,S19,V19)</f>
        <v>0</v>
      </c>
      <c r="AA19" s="466" t="str">
        <f t="shared" ref="AA19:AA46" si="4">IF(Z19&lt;11,"низкий",IF(Z19&lt;18,"средний",IF(Z19&gt;17,"высокий")))</f>
        <v>низкий</v>
      </c>
      <c r="AB19" s="85">
        <f t="shared" si="0"/>
        <v>0</v>
      </c>
      <c r="AC19" s="466" t="str">
        <f t="shared" ref="AC19:AC40" si="5">IF(AB19&lt;11,"низкий",IF(AB19&lt;18,"средний",IF(AB19&gt;17,"высокий")))</f>
        <v>низкий</v>
      </c>
    </row>
    <row r="20" spans="1:29" s="77" customFormat="1" ht="22.7" customHeight="1">
      <c r="A20" s="416">
        <v>4</v>
      </c>
      <c r="B20" s="448" t="str">
        <f>'реч. разв.'!B20</f>
        <v>Г. Сафина</v>
      </c>
      <c r="C20" s="638">
        <v>1</v>
      </c>
      <c r="D20" s="665"/>
      <c r="E20" s="666"/>
      <c r="F20" s="638">
        <v>2</v>
      </c>
      <c r="G20" s="665"/>
      <c r="H20" s="667"/>
      <c r="I20" s="638">
        <v>2</v>
      </c>
      <c r="J20" s="665"/>
      <c r="K20" s="666"/>
      <c r="L20" s="638">
        <v>2</v>
      </c>
      <c r="M20" s="665"/>
      <c r="N20" s="666"/>
      <c r="O20" s="638">
        <v>1</v>
      </c>
      <c r="P20" s="665"/>
      <c r="Q20" s="666"/>
      <c r="R20" s="638">
        <v>1</v>
      </c>
      <c r="S20" s="665"/>
      <c r="T20" s="667"/>
      <c r="U20" s="638">
        <v>2</v>
      </c>
      <c r="V20" s="665"/>
      <c r="W20" s="666"/>
      <c r="X20" s="85">
        <f t="shared" si="1"/>
        <v>11</v>
      </c>
      <c r="Y20" s="83" t="str">
        <f t="shared" si="2"/>
        <v>средний</v>
      </c>
      <c r="Z20" s="85">
        <f t="shared" si="3"/>
        <v>0</v>
      </c>
      <c r="AA20" s="466" t="str">
        <f t="shared" si="4"/>
        <v>низкий</v>
      </c>
      <c r="AB20" s="85">
        <f t="shared" si="0"/>
        <v>0</v>
      </c>
      <c r="AC20" s="466" t="str">
        <f t="shared" si="5"/>
        <v>низкий</v>
      </c>
    </row>
    <row r="21" spans="1:29" s="77" customFormat="1" ht="22.7" customHeight="1">
      <c r="A21" s="416">
        <v>5</v>
      </c>
      <c r="B21" s="448" t="str">
        <f>'реч. разв.'!B21</f>
        <v xml:space="preserve">Г. Эмилия </v>
      </c>
      <c r="C21" s="638">
        <v>1</v>
      </c>
      <c r="D21" s="665"/>
      <c r="E21" s="666"/>
      <c r="F21" s="638">
        <v>2</v>
      </c>
      <c r="G21" s="665"/>
      <c r="H21" s="667"/>
      <c r="I21" s="638">
        <v>1</v>
      </c>
      <c r="J21" s="665"/>
      <c r="K21" s="666"/>
      <c r="L21" s="638">
        <v>2</v>
      </c>
      <c r="M21" s="665"/>
      <c r="N21" s="666"/>
      <c r="O21" s="638">
        <v>2</v>
      </c>
      <c r="P21" s="665"/>
      <c r="Q21" s="666"/>
      <c r="R21" s="638">
        <v>1</v>
      </c>
      <c r="S21" s="665"/>
      <c r="T21" s="667"/>
      <c r="U21" s="638">
        <v>1</v>
      </c>
      <c r="V21" s="665"/>
      <c r="W21" s="666"/>
      <c r="X21" s="85">
        <f t="shared" si="1"/>
        <v>10</v>
      </c>
      <c r="Y21" s="83" t="str">
        <f t="shared" si="2"/>
        <v>низкий</v>
      </c>
      <c r="Z21" s="85">
        <f t="shared" si="3"/>
        <v>0</v>
      </c>
      <c r="AA21" s="466" t="str">
        <f t="shared" si="4"/>
        <v>низкий</v>
      </c>
      <c r="AB21" s="85">
        <f t="shared" si="0"/>
        <v>0</v>
      </c>
      <c r="AC21" s="466" t="str">
        <f t="shared" si="5"/>
        <v>низкий</v>
      </c>
    </row>
    <row r="22" spans="1:29" s="77" customFormat="1" ht="22.7" customHeight="1">
      <c r="A22" s="416">
        <v>6</v>
      </c>
      <c r="B22" s="448" t="str">
        <f>'реч. разв.'!B22</f>
        <v xml:space="preserve">Г. Степан </v>
      </c>
      <c r="C22" s="638">
        <v>1</v>
      </c>
      <c r="D22" s="665"/>
      <c r="E22" s="666"/>
      <c r="F22" s="638">
        <v>1</v>
      </c>
      <c r="G22" s="665"/>
      <c r="H22" s="667"/>
      <c r="I22" s="638">
        <v>1</v>
      </c>
      <c r="J22" s="665"/>
      <c r="K22" s="666"/>
      <c r="L22" s="638">
        <v>1</v>
      </c>
      <c r="M22" s="665"/>
      <c r="N22" s="666"/>
      <c r="O22" s="638">
        <v>1</v>
      </c>
      <c r="P22" s="665"/>
      <c r="Q22" s="666"/>
      <c r="R22" s="638">
        <v>1</v>
      </c>
      <c r="S22" s="665"/>
      <c r="T22" s="667"/>
      <c r="U22" s="638">
        <v>1</v>
      </c>
      <c r="V22" s="665"/>
      <c r="W22" s="666"/>
      <c r="X22" s="85">
        <f t="shared" si="1"/>
        <v>7</v>
      </c>
      <c r="Y22" s="83" t="str">
        <f t="shared" si="2"/>
        <v>низкий</v>
      </c>
      <c r="Z22" s="85">
        <f t="shared" si="3"/>
        <v>0</v>
      </c>
      <c r="AA22" s="466" t="str">
        <f t="shared" si="4"/>
        <v>низкий</v>
      </c>
      <c r="AB22" s="85">
        <f t="shared" si="0"/>
        <v>0</v>
      </c>
      <c r="AC22" s="466" t="str">
        <f t="shared" si="5"/>
        <v>низкий</v>
      </c>
    </row>
    <row r="23" spans="1:29" s="77" customFormat="1" ht="22.7" customHeight="1">
      <c r="A23" s="416">
        <v>7</v>
      </c>
      <c r="B23" s="448" t="str">
        <f>'реч. разв.'!B23</f>
        <v xml:space="preserve">Г. Надежда </v>
      </c>
      <c r="C23" s="638">
        <v>1</v>
      </c>
      <c r="D23" s="665"/>
      <c r="E23" s="666"/>
      <c r="F23" s="638">
        <v>1</v>
      </c>
      <c r="G23" s="665"/>
      <c r="H23" s="667"/>
      <c r="I23" s="638">
        <v>1</v>
      </c>
      <c r="J23" s="665"/>
      <c r="K23" s="666"/>
      <c r="L23" s="638">
        <v>2</v>
      </c>
      <c r="M23" s="665"/>
      <c r="N23" s="666"/>
      <c r="O23" s="638">
        <v>2</v>
      </c>
      <c r="P23" s="665"/>
      <c r="Q23" s="666"/>
      <c r="R23" s="638">
        <v>1</v>
      </c>
      <c r="S23" s="665"/>
      <c r="T23" s="667"/>
      <c r="U23" s="638">
        <v>1</v>
      </c>
      <c r="V23" s="665"/>
      <c r="W23" s="666"/>
      <c r="X23" s="85">
        <f t="shared" si="1"/>
        <v>9</v>
      </c>
      <c r="Y23" s="83" t="str">
        <f t="shared" si="2"/>
        <v>низкий</v>
      </c>
      <c r="Z23" s="85">
        <f t="shared" si="3"/>
        <v>0</v>
      </c>
      <c r="AA23" s="466" t="str">
        <f t="shared" si="4"/>
        <v>низкий</v>
      </c>
      <c r="AB23" s="85">
        <f t="shared" si="0"/>
        <v>0</v>
      </c>
      <c r="AC23" s="466" t="str">
        <f t="shared" si="5"/>
        <v>низкий</v>
      </c>
    </row>
    <row r="24" spans="1:29" s="77" customFormat="1" ht="22.7" customHeight="1">
      <c r="A24" s="416">
        <v>8</v>
      </c>
      <c r="B24" s="448" t="str">
        <f>'реч. разв.'!B24</f>
        <v xml:space="preserve">Д. Мохина </v>
      </c>
      <c r="C24" s="638">
        <v>1</v>
      </c>
      <c r="D24" s="665"/>
      <c r="E24" s="666"/>
      <c r="F24" s="638">
        <v>2</v>
      </c>
      <c r="G24" s="665"/>
      <c r="H24" s="667"/>
      <c r="I24" s="638">
        <v>1</v>
      </c>
      <c r="J24" s="665"/>
      <c r="K24" s="666"/>
      <c r="L24" s="638">
        <v>2</v>
      </c>
      <c r="M24" s="665"/>
      <c r="N24" s="666"/>
      <c r="O24" s="638">
        <v>2</v>
      </c>
      <c r="P24" s="665"/>
      <c r="Q24" s="666"/>
      <c r="R24" s="638">
        <v>1</v>
      </c>
      <c r="S24" s="665"/>
      <c r="T24" s="667"/>
      <c r="U24" s="638">
        <v>1</v>
      </c>
      <c r="V24" s="665"/>
      <c r="W24" s="666"/>
      <c r="X24" s="85">
        <f t="shared" si="1"/>
        <v>10</v>
      </c>
      <c r="Y24" s="83" t="str">
        <f t="shared" si="2"/>
        <v>низкий</v>
      </c>
      <c r="Z24" s="85">
        <f t="shared" si="3"/>
        <v>0</v>
      </c>
      <c r="AA24" s="466" t="str">
        <f t="shared" si="4"/>
        <v>низкий</v>
      </c>
      <c r="AB24" s="85">
        <f t="shared" si="0"/>
        <v>0</v>
      </c>
      <c r="AC24" s="466" t="str">
        <f t="shared" si="5"/>
        <v>низкий</v>
      </c>
    </row>
    <row r="25" spans="1:29" s="77" customFormat="1" ht="22.7" customHeight="1">
      <c r="A25" s="416">
        <v>9</v>
      </c>
      <c r="B25" s="448" t="str">
        <f>'реч. разв.'!B25</f>
        <v xml:space="preserve">Е. Платон </v>
      </c>
      <c r="C25" s="638">
        <v>1</v>
      </c>
      <c r="D25" s="665"/>
      <c r="E25" s="666"/>
      <c r="F25" s="638">
        <v>1</v>
      </c>
      <c r="G25" s="665"/>
      <c r="H25" s="667"/>
      <c r="I25" s="638">
        <v>1</v>
      </c>
      <c r="J25" s="665"/>
      <c r="K25" s="666"/>
      <c r="L25" s="638">
        <v>1</v>
      </c>
      <c r="M25" s="665"/>
      <c r="N25" s="666"/>
      <c r="O25" s="638">
        <v>1</v>
      </c>
      <c r="P25" s="665"/>
      <c r="Q25" s="666"/>
      <c r="R25" s="638">
        <v>1</v>
      </c>
      <c r="S25" s="665"/>
      <c r="T25" s="667"/>
      <c r="U25" s="638">
        <v>1</v>
      </c>
      <c r="V25" s="665"/>
      <c r="W25" s="666"/>
      <c r="X25" s="85">
        <f t="shared" si="1"/>
        <v>7</v>
      </c>
      <c r="Y25" s="83" t="str">
        <f t="shared" si="2"/>
        <v>низкий</v>
      </c>
      <c r="Z25" s="85">
        <f t="shared" si="3"/>
        <v>0</v>
      </c>
      <c r="AA25" s="466" t="str">
        <f t="shared" si="4"/>
        <v>низкий</v>
      </c>
      <c r="AB25" s="85">
        <f t="shared" si="0"/>
        <v>0</v>
      </c>
      <c r="AC25" s="466" t="str">
        <f t="shared" si="5"/>
        <v>низкий</v>
      </c>
    </row>
    <row r="26" spans="1:29" s="77" customFormat="1" ht="22.7" customHeight="1">
      <c r="A26" s="416">
        <v>10</v>
      </c>
      <c r="B26" s="448" t="str">
        <f>'реч. разв.'!B26</f>
        <v xml:space="preserve">Е. Ульяна </v>
      </c>
      <c r="C26" s="638">
        <v>1</v>
      </c>
      <c r="D26" s="665"/>
      <c r="E26" s="666"/>
      <c r="F26" s="638">
        <v>1</v>
      </c>
      <c r="G26" s="665"/>
      <c r="H26" s="667"/>
      <c r="I26" s="638">
        <v>2</v>
      </c>
      <c r="J26" s="665"/>
      <c r="K26" s="666"/>
      <c r="L26" s="638">
        <v>2</v>
      </c>
      <c r="M26" s="665"/>
      <c r="N26" s="666"/>
      <c r="O26" s="638">
        <v>2</v>
      </c>
      <c r="P26" s="665"/>
      <c r="Q26" s="666"/>
      <c r="R26" s="638">
        <v>1</v>
      </c>
      <c r="S26" s="665"/>
      <c r="T26" s="667"/>
      <c r="U26" s="638">
        <v>1</v>
      </c>
      <c r="V26" s="665"/>
      <c r="W26" s="666"/>
      <c r="X26" s="85">
        <f t="shared" si="1"/>
        <v>10</v>
      </c>
      <c r="Y26" s="83" t="str">
        <f t="shared" si="2"/>
        <v>низкий</v>
      </c>
      <c r="Z26" s="85">
        <f t="shared" si="3"/>
        <v>0</v>
      </c>
      <c r="AA26" s="466" t="str">
        <f t="shared" si="4"/>
        <v>низкий</v>
      </c>
      <c r="AB26" s="85">
        <f t="shared" si="0"/>
        <v>0</v>
      </c>
      <c r="AC26" s="466" t="str">
        <f t="shared" si="5"/>
        <v>низкий</v>
      </c>
    </row>
    <row r="27" spans="1:29" s="77" customFormat="1" ht="22.7" customHeight="1">
      <c r="A27" s="416">
        <v>11</v>
      </c>
      <c r="B27" s="448" t="str">
        <f>'реч. разв.'!B27</f>
        <v xml:space="preserve">И.  Аиша </v>
      </c>
      <c r="C27" s="638">
        <v>1</v>
      </c>
      <c r="D27" s="665"/>
      <c r="E27" s="666"/>
      <c r="F27" s="638">
        <v>2</v>
      </c>
      <c r="G27" s="665"/>
      <c r="H27" s="667"/>
      <c r="I27" s="638">
        <v>1</v>
      </c>
      <c r="J27" s="665"/>
      <c r="K27" s="666"/>
      <c r="L27" s="638">
        <v>2</v>
      </c>
      <c r="M27" s="665"/>
      <c r="N27" s="666"/>
      <c r="O27" s="638">
        <v>2</v>
      </c>
      <c r="P27" s="665"/>
      <c r="Q27" s="666"/>
      <c r="R27" s="638">
        <v>1</v>
      </c>
      <c r="S27" s="665"/>
      <c r="T27" s="667"/>
      <c r="U27" s="638">
        <v>2</v>
      </c>
      <c r="V27" s="665"/>
      <c r="W27" s="666"/>
      <c r="X27" s="85">
        <f t="shared" si="1"/>
        <v>11</v>
      </c>
      <c r="Y27" s="83" t="str">
        <f t="shared" si="2"/>
        <v>средний</v>
      </c>
      <c r="Z27" s="85">
        <f t="shared" si="3"/>
        <v>0</v>
      </c>
      <c r="AA27" s="466" t="str">
        <f t="shared" si="4"/>
        <v>низкий</v>
      </c>
      <c r="AB27" s="85">
        <f t="shared" si="0"/>
        <v>0</v>
      </c>
      <c r="AC27" s="466" t="str">
        <f t="shared" si="5"/>
        <v>низкий</v>
      </c>
    </row>
    <row r="28" spans="1:29" s="77" customFormat="1" ht="22.7" customHeight="1">
      <c r="A28" s="416">
        <v>12</v>
      </c>
      <c r="B28" s="448" t="str">
        <f>'реч. разв.'!B28</f>
        <v xml:space="preserve">К. Зумурия </v>
      </c>
      <c r="C28" s="638">
        <v>1</v>
      </c>
      <c r="D28" s="665"/>
      <c r="E28" s="666"/>
      <c r="F28" s="638">
        <v>1</v>
      </c>
      <c r="G28" s="665"/>
      <c r="H28" s="667"/>
      <c r="I28" s="638">
        <v>1</v>
      </c>
      <c r="J28" s="665"/>
      <c r="K28" s="666"/>
      <c r="L28" s="638">
        <v>1</v>
      </c>
      <c r="M28" s="665"/>
      <c r="N28" s="666"/>
      <c r="O28" s="638">
        <v>1</v>
      </c>
      <c r="P28" s="665"/>
      <c r="Q28" s="666"/>
      <c r="R28" s="638">
        <v>1</v>
      </c>
      <c r="S28" s="665"/>
      <c r="T28" s="667"/>
      <c r="U28" s="638">
        <v>1</v>
      </c>
      <c r="V28" s="665"/>
      <c r="W28" s="666"/>
      <c r="X28" s="85">
        <f t="shared" si="1"/>
        <v>7</v>
      </c>
      <c r="Y28" s="83" t="str">
        <f t="shared" si="2"/>
        <v>низкий</v>
      </c>
      <c r="Z28" s="85">
        <f t="shared" si="3"/>
        <v>0</v>
      </c>
      <c r="AA28" s="466" t="str">
        <f t="shared" si="4"/>
        <v>низкий</v>
      </c>
      <c r="AB28" s="85">
        <f t="shared" si="0"/>
        <v>0</v>
      </c>
      <c r="AC28" s="466" t="str">
        <f t="shared" si="5"/>
        <v>низкий</v>
      </c>
    </row>
    <row r="29" spans="1:29" s="77" customFormat="1" ht="22.7" customHeight="1">
      <c r="A29" s="416">
        <v>13</v>
      </c>
      <c r="B29" s="448" t="str">
        <f>'реч. разв.'!B29</f>
        <v xml:space="preserve">К. Амалия </v>
      </c>
      <c r="C29" s="638">
        <v>1</v>
      </c>
      <c r="D29" s="665"/>
      <c r="E29" s="666"/>
      <c r="F29" s="638">
        <v>2</v>
      </c>
      <c r="G29" s="665"/>
      <c r="H29" s="667"/>
      <c r="I29" s="638">
        <v>1</v>
      </c>
      <c r="J29" s="665"/>
      <c r="K29" s="666"/>
      <c r="L29" s="638">
        <v>1</v>
      </c>
      <c r="M29" s="665"/>
      <c r="N29" s="666"/>
      <c r="O29" s="638">
        <v>1</v>
      </c>
      <c r="P29" s="665"/>
      <c r="Q29" s="666"/>
      <c r="R29" s="638">
        <v>1</v>
      </c>
      <c r="S29" s="665"/>
      <c r="T29" s="667"/>
      <c r="U29" s="638">
        <v>1</v>
      </c>
      <c r="V29" s="665"/>
      <c r="W29" s="666"/>
      <c r="X29" s="85">
        <f t="shared" si="1"/>
        <v>8</v>
      </c>
      <c r="Y29" s="83" t="str">
        <f t="shared" si="2"/>
        <v>низкий</v>
      </c>
      <c r="Z29" s="85">
        <f t="shared" si="3"/>
        <v>0</v>
      </c>
      <c r="AA29" s="466" t="str">
        <f t="shared" si="4"/>
        <v>низкий</v>
      </c>
      <c r="AB29" s="85">
        <f t="shared" si="0"/>
        <v>0</v>
      </c>
      <c r="AC29" s="466" t="str">
        <f t="shared" si="5"/>
        <v>низкий</v>
      </c>
    </row>
    <row r="30" spans="1:29" s="77" customFormat="1" ht="22.7" customHeight="1">
      <c r="A30" s="416">
        <v>14</v>
      </c>
      <c r="B30" s="448" t="str">
        <f>'реч. разв.'!B30</f>
        <v>К. Алексей</v>
      </c>
      <c r="C30" s="638">
        <v>1</v>
      </c>
      <c r="D30" s="665"/>
      <c r="E30" s="666"/>
      <c r="F30" s="638">
        <v>2</v>
      </c>
      <c r="G30" s="665"/>
      <c r="H30" s="667"/>
      <c r="I30" s="638">
        <v>1</v>
      </c>
      <c r="J30" s="665"/>
      <c r="K30" s="666"/>
      <c r="L30" s="638">
        <v>2</v>
      </c>
      <c r="M30" s="665"/>
      <c r="N30" s="666"/>
      <c r="O30" s="638">
        <v>1</v>
      </c>
      <c r="P30" s="665"/>
      <c r="Q30" s="666"/>
      <c r="R30" s="638">
        <v>1</v>
      </c>
      <c r="S30" s="665"/>
      <c r="T30" s="667"/>
      <c r="U30" s="638">
        <v>1</v>
      </c>
      <c r="V30" s="665"/>
      <c r="W30" s="666"/>
      <c r="X30" s="85">
        <f t="shared" si="1"/>
        <v>9</v>
      </c>
      <c r="Y30" s="83" t="str">
        <f t="shared" si="2"/>
        <v>низкий</v>
      </c>
      <c r="Z30" s="85">
        <f t="shared" si="3"/>
        <v>0</v>
      </c>
      <c r="AA30" s="466" t="str">
        <f t="shared" si="4"/>
        <v>низкий</v>
      </c>
      <c r="AB30" s="85">
        <f t="shared" si="0"/>
        <v>0</v>
      </c>
      <c r="AC30" s="466" t="str">
        <f t="shared" si="5"/>
        <v>низкий</v>
      </c>
    </row>
    <row r="31" spans="1:29" s="77" customFormat="1" ht="22.7" customHeight="1">
      <c r="A31" s="416">
        <v>15</v>
      </c>
      <c r="B31" s="448" t="str">
        <f>'реч. разв.'!B31</f>
        <v xml:space="preserve">К. Арина </v>
      </c>
      <c r="C31" s="638">
        <v>2</v>
      </c>
      <c r="D31" s="665"/>
      <c r="E31" s="666"/>
      <c r="F31" s="638">
        <v>1</v>
      </c>
      <c r="G31" s="665"/>
      <c r="H31" s="667"/>
      <c r="I31" s="638">
        <v>2</v>
      </c>
      <c r="J31" s="665"/>
      <c r="K31" s="666"/>
      <c r="L31" s="638">
        <v>1</v>
      </c>
      <c r="M31" s="665"/>
      <c r="N31" s="666"/>
      <c r="O31" s="638">
        <v>2</v>
      </c>
      <c r="P31" s="665"/>
      <c r="Q31" s="666"/>
      <c r="R31" s="638">
        <v>2</v>
      </c>
      <c r="S31" s="665"/>
      <c r="T31" s="667"/>
      <c r="U31" s="638">
        <v>2</v>
      </c>
      <c r="V31" s="665"/>
      <c r="W31" s="666"/>
      <c r="X31" s="85">
        <f t="shared" si="1"/>
        <v>12</v>
      </c>
      <c r="Y31" s="83" t="str">
        <f t="shared" si="2"/>
        <v>средний</v>
      </c>
      <c r="Z31" s="85">
        <f t="shared" si="3"/>
        <v>0</v>
      </c>
      <c r="AA31" s="466" t="str">
        <f t="shared" si="4"/>
        <v>низкий</v>
      </c>
      <c r="AB31" s="85">
        <f t="shared" si="0"/>
        <v>0</v>
      </c>
      <c r="AC31" s="466" t="str">
        <f t="shared" si="5"/>
        <v>низкий</v>
      </c>
    </row>
    <row r="32" spans="1:29" s="77" customFormat="1" ht="22.7" customHeight="1">
      <c r="A32" s="416">
        <v>16</v>
      </c>
      <c r="B32" s="448" t="str">
        <f>'реч. разв.'!B32</f>
        <v>К. Никита</v>
      </c>
      <c r="C32" s="638">
        <v>1</v>
      </c>
      <c r="D32" s="665"/>
      <c r="E32" s="666"/>
      <c r="F32" s="638">
        <v>1</v>
      </c>
      <c r="G32" s="665"/>
      <c r="H32" s="667"/>
      <c r="I32" s="638">
        <v>1</v>
      </c>
      <c r="J32" s="665"/>
      <c r="K32" s="666"/>
      <c r="L32" s="638">
        <v>1</v>
      </c>
      <c r="M32" s="665"/>
      <c r="N32" s="666"/>
      <c r="O32" s="638">
        <v>1</v>
      </c>
      <c r="P32" s="665"/>
      <c r="Q32" s="666"/>
      <c r="R32" s="638">
        <v>1</v>
      </c>
      <c r="S32" s="665"/>
      <c r="T32" s="667"/>
      <c r="U32" s="638">
        <v>2</v>
      </c>
      <c r="V32" s="665"/>
      <c r="W32" s="666"/>
      <c r="X32" s="85">
        <f t="shared" si="1"/>
        <v>8</v>
      </c>
      <c r="Y32" s="83" t="str">
        <f t="shared" si="2"/>
        <v>низкий</v>
      </c>
      <c r="Z32" s="85">
        <f t="shared" si="3"/>
        <v>0</v>
      </c>
      <c r="AA32" s="466" t="str">
        <f t="shared" si="4"/>
        <v>низкий</v>
      </c>
      <c r="AB32" s="85">
        <f t="shared" si="0"/>
        <v>0</v>
      </c>
      <c r="AC32" s="466" t="str">
        <f t="shared" si="5"/>
        <v>низкий</v>
      </c>
    </row>
    <row r="33" spans="1:29" s="77" customFormat="1" ht="22.7" customHeight="1">
      <c r="A33" s="416">
        <v>17</v>
      </c>
      <c r="B33" s="448" t="str">
        <f>'реч. разв.'!B33</f>
        <v xml:space="preserve">К. Сергей </v>
      </c>
      <c r="C33" s="638">
        <v>1</v>
      </c>
      <c r="D33" s="665"/>
      <c r="E33" s="666"/>
      <c r="F33" s="638">
        <v>1</v>
      </c>
      <c r="G33" s="665"/>
      <c r="H33" s="667"/>
      <c r="I33" s="638">
        <v>1</v>
      </c>
      <c r="J33" s="665"/>
      <c r="K33" s="666"/>
      <c r="L33" s="638">
        <v>1</v>
      </c>
      <c r="M33" s="665"/>
      <c r="N33" s="666"/>
      <c r="O33" s="638">
        <v>1</v>
      </c>
      <c r="P33" s="665"/>
      <c r="Q33" s="666"/>
      <c r="R33" s="638">
        <v>1</v>
      </c>
      <c r="S33" s="665"/>
      <c r="T33" s="667"/>
      <c r="U33" s="638">
        <v>1</v>
      </c>
      <c r="V33" s="665"/>
      <c r="W33" s="666"/>
      <c r="X33" s="85">
        <f t="shared" si="1"/>
        <v>7</v>
      </c>
      <c r="Y33" s="83" t="str">
        <f t="shared" si="2"/>
        <v>низкий</v>
      </c>
      <c r="Z33" s="85">
        <f t="shared" si="3"/>
        <v>0</v>
      </c>
      <c r="AA33" s="466" t="str">
        <f t="shared" si="4"/>
        <v>низкий</v>
      </c>
      <c r="AB33" s="85">
        <f t="shared" si="0"/>
        <v>0</v>
      </c>
      <c r="AC33" s="466" t="str">
        <f t="shared" si="5"/>
        <v>низкий</v>
      </c>
    </row>
    <row r="34" spans="1:29" s="77" customFormat="1" ht="22.7" customHeight="1">
      <c r="A34" s="416">
        <v>18</v>
      </c>
      <c r="B34" s="448" t="str">
        <f>'реч. разв.'!B34</f>
        <v xml:space="preserve">Л. Алина </v>
      </c>
      <c r="C34" s="638">
        <v>1</v>
      </c>
      <c r="D34" s="665"/>
      <c r="E34" s="666"/>
      <c r="F34" s="638">
        <v>2</v>
      </c>
      <c r="G34" s="665"/>
      <c r="H34" s="667"/>
      <c r="I34" s="638">
        <v>2</v>
      </c>
      <c r="J34" s="665"/>
      <c r="K34" s="666"/>
      <c r="L34" s="638">
        <v>1</v>
      </c>
      <c r="M34" s="665"/>
      <c r="N34" s="666"/>
      <c r="O34" s="638">
        <v>2</v>
      </c>
      <c r="P34" s="665"/>
      <c r="Q34" s="666"/>
      <c r="R34" s="638">
        <v>1</v>
      </c>
      <c r="S34" s="665"/>
      <c r="T34" s="667"/>
      <c r="U34" s="638">
        <v>1</v>
      </c>
      <c r="V34" s="665"/>
      <c r="W34" s="666"/>
      <c r="X34" s="85">
        <f t="shared" si="1"/>
        <v>10</v>
      </c>
      <c r="Y34" s="83" t="str">
        <f t="shared" si="2"/>
        <v>низкий</v>
      </c>
      <c r="Z34" s="85">
        <f t="shared" si="3"/>
        <v>0</v>
      </c>
      <c r="AA34" s="466" t="str">
        <f t="shared" si="4"/>
        <v>низкий</v>
      </c>
      <c r="AB34" s="85">
        <f t="shared" si="0"/>
        <v>0</v>
      </c>
      <c r="AC34" s="466" t="str">
        <f t="shared" si="5"/>
        <v>низкий</v>
      </c>
    </row>
    <row r="35" spans="1:29" s="77" customFormat="1" ht="22.7" customHeight="1">
      <c r="A35" s="416">
        <v>19</v>
      </c>
      <c r="B35" s="448" t="str">
        <f>'реч. разв.'!B35</f>
        <v xml:space="preserve">М. Ролан </v>
      </c>
      <c r="C35" s="638">
        <v>1</v>
      </c>
      <c r="D35" s="665"/>
      <c r="E35" s="666"/>
      <c r="F35" s="638">
        <v>2</v>
      </c>
      <c r="G35" s="665"/>
      <c r="H35" s="667"/>
      <c r="I35" s="638">
        <v>1</v>
      </c>
      <c r="J35" s="665"/>
      <c r="K35" s="666"/>
      <c r="L35" s="638">
        <v>1</v>
      </c>
      <c r="M35" s="665"/>
      <c r="N35" s="666"/>
      <c r="O35" s="638">
        <v>1</v>
      </c>
      <c r="P35" s="665"/>
      <c r="Q35" s="666"/>
      <c r="R35" s="638">
        <v>1</v>
      </c>
      <c r="S35" s="665"/>
      <c r="T35" s="667"/>
      <c r="U35" s="638">
        <v>1</v>
      </c>
      <c r="V35" s="665"/>
      <c r="W35" s="666"/>
      <c r="X35" s="85">
        <f t="shared" si="1"/>
        <v>8</v>
      </c>
      <c r="Y35" s="83" t="str">
        <f t="shared" si="2"/>
        <v>низкий</v>
      </c>
      <c r="Z35" s="85">
        <f t="shared" si="3"/>
        <v>0</v>
      </c>
      <c r="AA35" s="466" t="str">
        <f t="shared" si="4"/>
        <v>низкий</v>
      </c>
      <c r="AB35" s="85">
        <f t="shared" si="0"/>
        <v>0</v>
      </c>
      <c r="AC35" s="466" t="str">
        <f t="shared" si="5"/>
        <v>низкий</v>
      </c>
    </row>
    <row r="36" spans="1:29" s="77" customFormat="1" ht="22.7" customHeight="1">
      <c r="A36" s="416">
        <v>20</v>
      </c>
      <c r="B36" s="448" t="str">
        <f>'реч. разв.'!B36</f>
        <v xml:space="preserve">Н. Артем </v>
      </c>
      <c r="C36" s="638">
        <v>1</v>
      </c>
      <c r="D36" s="665"/>
      <c r="E36" s="666"/>
      <c r="F36" s="638">
        <v>1</v>
      </c>
      <c r="G36" s="665"/>
      <c r="H36" s="667"/>
      <c r="I36" s="638">
        <v>1</v>
      </c>
      <c r="J36" s="665"/>
      <c r="K36" s="666"/>
      <c r="L36" s="638">
        <v>1</v>
      </c>
      <c r="M36" s="665"/>
      <c r="N36" s="666"/>
      <c r="O36" s="638">
        <v>1</v>
      </c>
      <c r="P36" s="665"/>
      <c r="Q36" s="666"/>
      <c r="R36" s="638">
        <v>1</v>
      </c>
      <c r="S36" s="665"/>
      <c r="T36" s="667"/>
      <c r="U36" s="638">
        <v>1</v>
      </c>
      <c r="V36" s="665"/>
      <c r="W36" s="666"/>
      <c r="X36" s="85">
        <f t="shared" si="1"/>
        <v>7</v>
      </c>
      <c r="Y36" s="83" t="str">
        <f t="shared" si="2"/>
        <v>низкий</v>
      </c>
      <c r="Z36" s="85">
        <f t="shared" si="3"/>
        <v>0</v>
      </c>
      <c r="AA36" s="466" t="str">
        <f t="shared" si="4"/>
        <v>низкий</v>
      </c>
      <c r="AB36" s="85">
        <f t="shared" si="0"/>
        <v>0</v>
      </c>
      <c r="AC36" s="466" t="str">
        <f t="shared" si="5"/>
        <v>низкий</v>
      </c>
    </row>
    <row r="37" spans="1:29" s="77" customFormat="1" ht="22.7" customHeight="1">
      <c r="A37" s="416">
        <v>21</v>
      </c>
      <c r="B37" s="448" t="str">
        <f>'реч. разв.'!B37</f>
        <v>П. Андрей</v>
      </c>
      <c r="C37" s="638">
        <v>2</v>
      </c>
      <c r="D37" s="668"/>
      <c r="E37" s="669"/>
      <c r="F37" s="636">
        <v>2</v>
      </c>
      <c r="G37" s="668"/>
      <c r="H37" s="670"/>
      <c r="I37" s="636">
        <v>1</v>
      </c>
      <c r="J37" s="668"/>
      <c r="K37" s="669"/>
      <c r="L37" s="638">
        <v>1</v>
      </c>
      <c r="M37" s="668"/>
      <c r="N37" s="669"/>
      <c r="O37" s="638">
        <v>2</v>
      </c>
      <c r="P37" s="668"/>
      <c r="Q37" s="669"/>
      <c r="R37" s="636">
        <v>1</v>
      </c>
      <c r="S37" s="668"/>
      <c r="T37" s="670"/>
      <c r="U37" s="636">
        <v>2</v>
      </c>
      <c r="V37" s="668"/>
      <c r="W37" s="669"/>
      <c r="X37" s="85">
        <f t="shared" si="1"/>
        <v>11</v>
      </c>
      <c r="Y37" s="83" t="str">
        <f t="shared" si="2"/>
        <v>средний</v>
      </c>
      <c r="Z37" s="85">
        <f t="shared" si="3"/>
        <v>0</v>
      </c>
      <c r="AA37" s="466" t="str">
        <f t="shared" si="4"/>
        <v>низкий</v>
      </c>
      <c r="AB37" s="85">
        <f t="shared" si="0"/>
        <v>0</v>
      </c>
      <c r="AC37" s="466" t="str">
        <f t="shared" si="5"/>
        <v>низкий</v>
      </c>
    </row>
    <row r="38" spans="1:29" s="77" customFormat="1" ht="22.7" customHeight="1">
      <c r="A38" s="416">
        <v>22</v>
      </c>
      <c r="B38" s="448" t="str">
        <f>'реч. разв.'!B38</f>
        <v xml:space="preserve">С. Александр </v>
      </c>
      <c r="C38" s="638">
        <v>1</v>
      </c>
      <c r="D38" s="665"/>
      <c r="E38" s="666"/>
      <c r="F38" s="638">
        <v>2</v>
      </c>
      <c r="G38" s="665"/>
      <c r="H38" s="667"/>
      <c r="I38" s="638">
        <v>2</v>
      </c>
      <c r="J38" s="665"/>
      <c r="K38" s="666"/>
      <c r="L38" s="638">
        <v>2</v>
      </c>
      <c r="M38" s="665"/>
      <c r="N38" s="666"/>
      <c r="O38" s="638">
        <v>2</v>
      </c>
      <c r="P38" s="665"/>
      <c r="Q38" s="666"/>
      <c r="R38" s="638">
        <v>2</v>
      </c>
      <c r="S38" s="665"/>
      <c r="T38" s="667"/>
      <c r="U38" s="638">
        <v>2</v>
      </c>
      <c r="V38" s="665"/>
      <c r="W38" s="666"/>
      <c r="X38" s="85">
        <f t="shared" si="1"/>
        <v>13</v>
      </c>
      <c r="Y38" s="83" t="str">
        <f t="shared" si="2"/>
        <v>средний</v>
      </c>
      <c r="Z38" s="85">
        <f t="shared" si="3"/>
        <v>0</v>
      </c>
      <c r="AA38" s="466" t="str">
        <f t="shared" si="4"/>
        <v>низкий</v>
      </c>
      <c r="AB38" s="85">
        <f t="shared" si="0"/>
        <v>0</v>
      </c>
      <c r="AC38" s="466" t="str">
        <f t="shared" si="5"/>
        <v>низкий</v>
      </c>
    </row>
    <row r="39" spans="1:29" s="77" customFormat="1" ht="22.7" customHeight="1">
      <c r="A39" s="416">
        <v>23</v>
      </c>
      <c r="B39" s="448" t="str">
        <f>'реч. разв.'!B39</f>
        <v xml:space="preserve">Ф. Мирон </v>
      </c>
      <c r="C39" s="638">
        <v>2</v>
      </c>
      <c r="D39" s="671"/>
      <c r="E39" s="663"/>
      <c r="F39" s="638">
        <v>2</v>
      </c>
      <c r="G39" s="671"/>
      <c r="H39" s="664"/>
      <c r="I39" s="638">
        <v>1</v>
      </c>
      <c r="J39" s="671"/>
      <c r="K39" s="663"/>
      <c r="L39" s="638">
        <v>2</v>
      </c>
      <c r="M39" s="671"/>
      <c r="N39" s="663"/>
      <c r="O39" s="638">
        <v>2</v>
      </c>
      <c r="P39" s="671"/>
      <c r="Q39" s="663"/>
      <c r="R39" s="638">
        <v>1</v>
      </c>
      <c r="S39" s="671"/>
      <c r="T39" s="664"/>
      <c r="U39" s="638">
        <v>1</v>
      </c>
      <c r="V39" s="671"/>
      <c r="W39" s="663"/>
      <c r="X39" s="85">
        <f t="shared" si="1"/>
        <v>11</v>
      </c>
      <c r="Y39" s="83" t="str">
        <f t="shared" si="2"/>
        <v>средний</v>
      </c>
      <c r="Z39" s="85">
        <f t="shared" si="3"/>
        <v>0</v>
      </c>
      <c r="AA39" s="466" t="str">
        <f t="shared" si="4"/>
        <v>низкий</v>
      </c>
      <c r="AB39" s="85">
        <f t="shared" si="0"/>
        <v>0</v>
      </c>
      <c r="AC39" s="466" t="str">
        <f t="shared" si="5"/>
        <v>низкий</v>
      </c>
    </row>
    <row r="40" spans="1:29" s="77" customFormat="1" ht="22.7" customHeight="1">
      <c r="A40" s="416">
        <v>24</v>
      </c>
      <c r="B40" s="448" t="str">
        <f>'реч. разв.'!B40</f>
        <v xml:space="preserve">Х. Мухаммад </v>
      </c>
      <c r="C40" s="638">
        <v>1</v>
      </c>
      <c r="D40" s="671"/>
      <c r="E40" s="663"/>
      <c r="F40" s="638">
        <v>1</v>
      </c>
      <c r="G40" s="671"/>
      <c r="H40" s="664"/>
      <c r="I40" s="638">
        <v>1</v>
      </c>
      <c r="J40" s="671"/>
      <c r="K40" s="663"/>
      <c r="L40" s="638">
        <v>1</v>
      </c>
      <c r="M40" s="671"/>
      <c r="N40" s="663"/>
      <c r="O40" s="638">
        <v>1</v>
      </c>
      <c r="P40" s="671"/>
      <c r="Q40" s="663"/>
      <c r="R40" s="638">
        <v>1</v>
      </c>
      <c r="S40" s="671"/>
      <c r="T40" s="664"/>
      <c r="U40" s="638">
        <v>1</v>
      </c>
      <c r="V40" s="671"/>
      <c r="W40" s="663"/>
      <c r="X40" s="85">
        <f t="shared" si="1"/>
        <v>7</v>
      </c>
      <c r="Y40" s="83" t="str">
        <f t="shared" si="2"/>
        <v>низкий</v>
      </c>
      <c r="Z40" s="85">
        <f t="shared" si="3"/>
        <v>0</v>
      </c>
      <c r="AA40" s="466" t="str">
        <f t="shared" si="4"/>
        <v>низкий</v>
      </c>
      <c r="AB40" s="85">
        <f t="shared" si="0"/>
        <v>0</v>
      </c>
      <c r="AC40" s="466" t="str">
        <f t="shared" si="5"/>
        <v>низкий</v>
      </c>
    </row>
    <row r="41" spans="1:29" s="77" customFormat="1" ht="22.7" customHeight="1">
      <c r="A41" s="417">
        <v>25</v>
      </c>
      <c r="B41" s="448" t="str">
        <f>'реч. разв.'!B41</f>
        <v xml:space="preserve">Я. Артем </v>
      </c>
      <c r="C41" s="638">
        <v>1</v>
      </c>
      <c r="D41" s="665"/>
      <c r="E41" s="666"/>
      <c r="F41" s="638">
        <v>2</v>
      </c>
      <c r="G41" s="665"/>
      <c r="H41" s="667"/>
      <c r="I41" s="638">
        <v>1</v>
      </c>
      <c r="J41" s="665"/>
      <c r="K41" s="666"/>
      <c r="L41" s="638">
        <v>2</v>
      </c>
      <c r="M41" s="665"/>
      <c r="N41" s="666"/>
      <c r="O41" s="638">
        <v>1</v>
      </c>
      <c r="P41" s="665"/>
      <c r="Q41" s="666"/>
      <c r="R41" s="638">
        <v>1</v>
      </c>
      <c r="S41" s="665"/>
      <c r="T41" s="667"/>
      <c r="U41" s="638">
        <v>1</v>
      </c>
      <c r="V41" s="665"/>
      <c r="W41" s="666"/>
      <c r="X41" s="85">
        <f t="shared" si="1"/>
        <v>9</v>
      </c>
      <c r="Y41" s="83" t="str">
        <f t="shared" ref="Y41" si="6">IF(X41&lt;11,"низкий",IF(X41&lt;18,"средний",IF(X41&gt;17,"высокий")))</f>
        <v>низкий</v>
      </c>
      <c r="Z41" s="85">
        <f t="shared" si="3"/>
        <v>0</v>
      </c>
      <c r="AA41" s="466" t="str">
        <f t="shared" si="4"/>
        <v>низкий</v>
      </c>
      <c r="AB41" s="85">
        <f t="shared" si="0"/>
        <v>0</v>
      </c>
      <c r="AC41" s="466" t="str">
        <f t="shared" ref="AC41" si="7">IF(AB41&lt;11,"низкий",IF(AB41&lt;18,"средний",IF(AB41&gt;17,"высокий")))</f>
        <v>низкий</v>
      </c>
    </row>
    <row r="42" spans="1:29" s="77" customFormat="1" ht="22.7" customHeight="1">
      <c r="A42" s="417">
        <v>26</v>
      </c>
      <c r="B42" s="448" t="str">
        <f>'реч. разв.'!B42</f>
        <v xml:space="preserve">Я. Николай </v>
      </c>
      <c r="C42" s="639">
        <v>1</v>
      </c>
      <c r="D42" s="672"/>
      <c r="E42" s="674"/>
      <c r="F42" s="638">
        <v>1</v>
      </c>
      <c r="G42" s="672"/>
      <c r="H42" s="674"/>
      <c r="I42" s="638">
        <v>1</v>
      </c>
      <c r="J42" s="672"/>
      <c r="K42" s="674"/>
      <c r="L42" s="639">
        <v>1</v>
      </c>
      <c r="M42" s="672"/>
      <c r="N42" s="674"/>
      <c r="O42" s="639">
        <v>1</v>
      </c>
      <c r="P42" s="672"/>
      <c r="Q42" s="674"/>
      <c r="R42" s="638">
        <v>1</v>
      </c>
      <c r="S42" s="672"/>
      <c r="T42" s="674"/>
      <c r="U42" s="638">
        <v>1</v>
      </c>
      <c r="V42" s="672"/>
      <c r="W42" s="674"/>
      <c r="X42" s="85">
        <f t="shared" si="1"/>
        <v>7</v>
      </c>
      <c r="Y42" s="83" t="str">
        <f t="shared" ref="Y42:Y44" si="8">IF(X42&lt;11,"низкий",IF(X42&lt;18,"средний",IF(X42&gt;17,"высокий")))</f>
        <v>низкий</v>
      </c>
      <c r="Z42" s="85">
        <f t="shared" si="3"/>
        <v>0</v>
      </c>
      <c r="AA42" s="466" t="str">
        <f t="shared" si="4"/>
        <v>низкий</v>
      </c>
      <c r="AB42" s="85">
        <f t="shared" si="0"/>
        <v>0</v>
      </c>
      <c r="AC42" s="466" t="str">
        <f t="shared" ref="AC42:AC43" si="9">IF(AB42&lt;11,"низкий",IF(AB42&lt;18,"средний",IF(AB42&gt;17,"высокий")))</f>
        <v>низкий</v>
      </c>
    </row>
    <row r="43" spans="1:29" s="77" customFormat="1" ht="22.7" customHeight="1">
      <c r="A43" s="577">
        <v>27</v>
      </c>
      <c r="B43" s="448" t="str">
        <f>'реч. разв.'!B43</f>
        <v xml:space="preserve">Я. Василиса </v>
      </c>
      <c r="C43" s="637">
        <v>1</v>
      </c>
      <c r="D43" s="673"/>
      <c r="E43" s="675"/>
      <c r="F43" s="636">
        <v>1</v>
      </c>
      <c r="G43" s="673"/>
      <c r="H43" s="675"/>
      <c r="I43" s="636">
        <v>1</v>
      </c>
      <c r="J43" s="673"/>
      <c r="K43" s="675"/>
      <c r="L43" s="637">
        <v>1</v>
      </c>
      <c r="M43" s="673"/>
      <c r="N43" s="675"/>
      <c r="O43" s="637">
        <v>1</v>
      </c>
      <c r="P43" s="673"/>
      <c r="Q43" s="675"/>
      <c r="R43" s="636">
        <v>1</v>
      </c>
      <c r="S43" s="673"/>
      <c r="T43" s="675"/>
      <c r="U43" s="636">
        <v>1</v>
      </c>
      <c r="V43" s="673"/>
      <c r="W43" s="675"/>
      <c r="X43" s="85">
        <f t="shared" si="1"/>
        <v>7</v>
      </c>
      <c r="Y43" s="83" t="str">
        <f t="shared" si="8"/>
        <v>низкий</v>
      </c>
      <c r="Z43" s="85">
        <f t="shared" si="3"/>
        <v>0</v>
      </c>
      <c r="AA43" s="466" t="str">
        <f t="shared" si="4"/>
        <v>низкий</v>
      </c>
      <c r="AB43" s="85">
        <f t="shared" si="0"/>
        <v>0</v>
      </c>
      <c r="AC43" s="466" t="str">
        <f t="shared" si="9"/>
        <v>низкий</v>
      </c>
    </row>
    <row r="44" spans="1:29" s="77" customFormat="1" ht="22.7" customHeight="1">
      <c r="A44" s="577">
        <v>28</v>
      </c>
      <c r="B44" s="448" t="str">
        <f>'реч. разв.'!B44</f>
        <v xml:space="preserve">К. Есения </v>
      </c>
      <c r="C44" s="637">
        <v>1</v>
      </c>
      <c r="D44" s="673"/>
      <c r="E44" s="675"/>
      <c r="F44" s="636">
        <v>2</v>
      </c>
      <c r="G44" s="673"/>
      <c r="H44" s="675"/>
      <c r="I44" s="636">
        <v>1</v>
      </c>
      <c r="J44" s="673"/>
      <c r="K44" s="675"/>
      <c r="L44" s="637">
        <v>2</v>
      </c>
      <c r="M44" s="673"/>
      <c r="N44" s="675"/>
      <c r="O44" s="637">
        <v>2</v>
      </c>
      <c r="P44" s="673"/>
      <c r="Q44" s="675"/>
      <c r="R44" s="636">
        <v>1</v>
      </c>
      <c r="S44" s="673"/>
      <c r="T44" s="675"/>
      <c r="U44" s="636">
        <v>2</v>
      </c>
      <c r="V44" s="673"/>
      <c r="W44" s="675"/>
      <c r="X44" s="85">
        <f t="shared" si="1"/>
        <v>11</v>
      </c>
      <c r="Y44" s="83" t="str">
        <f t="shared" si="8"/>
        <v>средний</v>
      </c>
      <c r="Z44" s="85">
        <f t="shared" si="3"/>
        <v>0</v>
      </c>
      <c r="AA44" s="466" t="str">
        <f t="shared" si="4"/>
        <v>низкий</v>
      </c>
      <c r="AB44" s="85"/>
      <c r="AC44" s="588"/>
    </row>
    <row r="45" spans="1:29" s="77" customFormat="1" ht="22.7" customHeight="1">
      <c r="A45" s="468">
        <v>29</v>
      </c>
      <c r="B45" s="448">
        <f>'реч. разв.'!B45</f>
        <v>0</v>
      </c>
      <c r="C45" s="637"/>
      <c r="D45" s="673"/>
      <c r="E45" s="675"/>
      <c r="F45" s="636"/>
      <c r="G45" s="673"/>
      <c r="H45" s="675"/>
      <c r="I45" s="636"/>
      <c r="J45" s="673"/>
      <c r="K45" s="675"/>
      <c r="L45" s="637"/>
      <c r="M45" s="673"/>
      <c r="N45" s="675"/>
      <c r="O45" s="637"/>
      <c r="P45" s="673"/>
      <c r="Q45" s="675"/>
      <c r="R45" s="636"/>
      <c r="S45" s="673"/>
      <c r="T45" s="675"/>
      <c r="U45" s="636"/>
      <c r="V45" s="673"/>
      <c r="W45" s="675"/>
      <c r="X45" s="85"/>
      <c r="Y45" s="83"/>
      <c r="Z45" s="85">
        <f t="shared" si="3"/>
        <v>0</v>
      </c>
      <c r="AA45" s="466" t="str">
        <f t="shared" si="4"/>
        <v>низкий</v>
      </c>
      <c r="AB45" s="85"/>
      <c r="AC45" s="588"/>
    </row>
    <row r="46" spans="1:29" s="77" customFormat="1" ht="22.7" customHeight="1" thickBot="1">
      <c r="A46" s="525">
        <v>30</v>
      </c>
      <c r="B46" s="448">
        <f>'реч. разв.'!B46</f>
        <v>0</v>
      </c>
      <c r="C46" s="637"/>
      <c r="D46" s="673"/>
      <c r="E46" s="675"/>
      <c r="F46" s="636"/>
      <c r="G46" s="673"/>
      <c r="H46" s="675"/>
      <c r="I46" s="636"/>
      <c r="J46" s="673"/>
      <c r="K46" s="675"/>
      <c r="L46" s="637"/>
      <c r="M46" s="673"/>
      <c r="N46" s="675"/>
      <c r="O46" s="637"/>
      <c r="P46" s="673"/>
      <c r="Q46" s="675"/>
      <c r="R46" s="636"/>
      <c r="S46" s="673"/>
      <c r="T46" s="675"/>
      <c r="U46" s="636"/>
      <c r="V46" s="673"/>
      <c r="W46" s="675"/>
      <c r="X46" s="522"/>
      <c r="Y46" s="520"/>
      <c r="Z46" s="615">
        <f t="shared" si="3"/>
        <v>0</v>
      </c>
      <c r="AA46" s="683" t="str">
        <f t="shared" si="4"/>
        <v>низкий</v>
      </c>
      <c r="AB46" s="615"/>
      <c r="AC46" s="633"/>
    </row>
    <row r="47" spans="1:29" s="77" customFormat="1" ht="22.7" customHeight="1" thickBot="1">
      <c r="A47" s="524"/>
      <c r="B47" s="526" t="s">
        <v>166</v>
      </c>
      <c r="C47" s="562">
        <f>AVERAGE(C17:C46)</f>
        <v>1.1428571428571428</v>
      </c>
      <c r="D47" s="562" t="e">
        <f>AVERAGE(D17:D46)</f>
        <v>#DIV/0!</v>
      </c>
      <c r="E47" s="548" t="e">
        <f>AVERAGE(E17:E46)</f>
        <v>#DIV/0!</v>
      </c>
      <c r="F47" s="562">
        <f t="shared" ref="F47:K47" si="10">AVERAGE(F17:F46)</f>
        <v>1.5</v>
      </c>
      <c r="G47" s="562" t="e">
        <f t="shared" si="10"/>
        <v>#DIV/0!</v>
      </c>
      <c r="H47" s="548" t="e">
        <f t="shared" si="10"/>
        <v>#DIV/0!</v>
      </c>
      <c r="I47" s="562">
        <f t="shared" si="10"/>
        <v>1.25</v>
      </c>
      <c r="J47" s="562" t="e">
        <f t="shared" si="10"/>
        <v>#DIV/0!</v>
      </c>
      <c r="K47" s="548" t="e">
        <f t="shared" si="10"/>
        <v>#DIV/0!</v>
      </c>
      <c r="L47" s="562">
        <f t="shared" ref="L47:Q47" si="11">AVERAGE(L17:L46)</f>
        <v>1.4642857142857142</v>
      </c>
      <c r="M47" s="562" t="e">
        <f t="shared" si="11"/>
        <v>#DIV/0!</v>
      </c>
      <c r="N47" s="548" t="e">
        <f t="shared" si="11"/>
        <v>#DIV/0!</v>
      </c>
      <c r="O47" s="562">
        <f t="shared" si="11"/>
        <v>1.4285714285714286</v>
      </c>
      <c r="P47" s="562" t="e">
        <f t="shared" si="11"/>
        <v>#DIV/0!</v>
      </c>
      <c r="Q47" s="548" t="e">
        <f t="shared" si="11"/>
        <v>#DIV/0!</v>
      </c>
      <c r="R47" s="562">
        <f t="shared" ref="R47:W47" si="12">AVERAGE(R17:R46)</f>
        <v>1.0714285714285714</v>
      </c>
      <c r="S47" s="562" t="e">
        <f t="shared" si="12"/>
        <v>#DIV/0!</v>
      </c>
      <c r="T47" s="548" t="e">
        <f t="shared" si="12"/>
        <v>#DIV/0!</v>
      </c>
      <c r="U47" s="562">
        <f t="shared" si="12"/>
        <v>1.2857142857142858</v>
      </c>
      <c r="V47" s="562" t="e">
        <f t="shared" si="12"/>
        <v>#DIV/0!</v>
      </c>
      <c r="W47" s="548" t="e">
        <f t="shared" si="12"/>
        <v>#DIV/0!</v>
      </c>
      <c r="X47" s="558">
        <f>SUM(C47,F47,I47,L47,O47)</f>
        <v>6.7857142857142856</v>
      </c>
      <c r="Y47" s="556" t="str">
        <f t="shared" ref="Y47" si="13">IF(X47&lt;8,"низкий",IF(X47&lt;13,"средний",IF(X47&gt;12,"высокий")))</f>
        <v>низкий</v>
      </c>
      <c r="Z47" s="558" t="e">
        <f>SUM(E47,H47,K47,N47,Q47)</f>
        <v>#DIV/0!</v>
      </c>
      <c r="AA47" s="556" t="e">
        <f t="shared" ref="AA47" si="14">IF(Z47&lt;8,"низкий",IF(Z47&lt;13,"средний",IF(Z47&gt;12,"высокий")))</f>
        <v>#DIV/0!</v>
      </c>
      <c r="AB47" s="614" t="e">
        <f>SUM(E47,H47,K47,N47,Q47)</f>
        <v>#DIV/0!</v>
      </c>
      <c r="AC47" s="635" t="e">
        <f t="shared" ref="AC47" si="15">IF(AB47&lt;8,"низкий",IF(AB47&lt;13,"средний",IF(AB47&gt;12,"высокий")))</f>
        <v>#DIV/0!</v>
      </c>
    </row>
    <row r="48" spans="1:29" s="77" customFormat="1" ht="22.7" customHeight="1" thickBot="1">
      <c r="A48" s="992" t="s">
        <v>15</v>
      </c>
      <c r="B48" s="993"/>
      <c r="C48" s="534">
        <f t="shared" ref="C48:D48" si="16">COUNT(C17:C46)</f>
        <v>28</v>
      </c>
      <c r="D48" s="534">
        <f t="shared" si="16"/>
        <v>0</v>
      </c>
      <c r="E48" s="535">
        <f t="shared" ref="E48:K48" si="17">COUNT(E17:E46)</f>
        <v>0</v>
      </c>
      <c r="F48" s="534">
        <f t="shared" si="17"/>
        <v>28</v>
      </c>
      <c r="G48" s="534">
        <f t="shared" si="17"/>
        <v>0</v>
      </c>
      <c r="H48" s="535">
        <f t="shared" si="17"/>
        <v>0</v>
      </c>
      <c r="I48" s="536">
        <f t="shared" si="17"/>
        <v>28</v>
      </c>
      <c r="J48" s="536">
        <f t="shared" si="17"/>
        <v>0</v>
      </c>
      <c r="K48" s="537">
        <f t="shared" si="17"/>
        <v>0</v>
      </c>
      <c r="L48" s="534">
        <f t="shared" ref="L48:M48" si="18">COUNT(L17:L46)</f>
        <v>28</v>
      </c>
      <c r="M48" s="534">
        <f t="shared" si="18"/>
        <v>0</v>
      </c>
      <c r="N48" s="535">
        <f>COUNT(N17:N46)</f>
        <v>0</v>
      </c>
      <c r="O48" s="534">
        <f t="shared" ref="O48:P48" si="19">COUNT(O17:O46)</f>
        <v>28</v>
      </c>
      <c r="P48" s="534">
        <f t="shared" si="19"/>
        <v>0</v>
      </c>
      <c r="Q48" s="535">
        <f t="shared" ref="Q48:W48" si="20">COUNT(Q17:Q46)</f>
        <v>0</v>
      </c>
      <c r="R48" s="534">
        <f t="shared" si="20"/>
        <v>28</v>
      </c>
      <c r="S48" s="534">
        <f t="shared" si="20"/>
        <v>0</v>
      </c>
      <c r="T48" s="535">
        <f t="shared" si="20"/>
        <v>0</v>
      </c>
      <c r="U48" s="536">
        <f t="shared" si="20"/>
        <v>28</v>
      </c>
      <c r="V48" s="536">
        <f t="shared" si="20"/>
        <v>0</v>
      </c>
      <c r="W48" s="537">
        <f t="shared" si="20"/>
        <v>0</v>
      </c>
      <c r="X48" s="922"/>
      <c r="Y48" s="972"/>
      <c r="Z48" s="661"/>
      <c r="AA48" s="661"/>
      <c r="AB48" s="922"/>
      <c r="AC48" s="923"/>
    </row>
    <row r="49" spans="1:35" ht="15">
      <c r="AE49" s="4"/>
      <c r="AF49" s="4"/>
      <c r="AG49" s="4"/>
    </row>
    <row r="50" spans="1:35" ht="15.75">
      <c r="L50" s="12"/>
      <c r="M50" s="12"/>
      <c r="N50" s="12"/>
    </row>
    <row r="51" spans="1:35" s="90" customFormat="1" ht="18.75" customHeight="1">
      <c r="A51" s="942" t="s">
        <v>193</v>
      </c>
      <c r="B51" s="943"/>
      <c r="C51" s="943"/>
      <c r="D51" s="943"/>
      <c r="E51" s="943"/>
      <c r="F51" s="943"/>
      <c r="G51" s="943"/>
      <c r="H51" s="944"/>
      <c r="I51" s="89"/>
      <c r="J51" s="945" t="s">
        <v>194</v>
      </c>
      <c r="K51" s="946"/>
      <c r="L51" s="946"/>
      <c r="M51" s="946"/>
      <c r="N51" s="946"/>
      <c r="O51" s="946"/>
      <c r="P51" s="946"/>
      <c r="Q51" s="946"/>
      <c r="R51" s="947"/>
      <c r="T51" s="945" t="s">
        <v>195</v>
      </c>
      <c r="U51" s="946"/>
      <c r="V51" s="946"/>
      <c r="W51" s="946"/>
      <c r="X51" s="946"/>
      <c r="Y51" s="946"/>
      <c r="Z51" s="946"/>
      <c r="AA51" s="946"/>
      <c r="AB51" s="947"/>
    </row>
    <row r="52" spans="1:35" s="90" customFormat="1" ht="18.75" customHeight="1">
      <c r="A52" s="91"/>
      <c r="B52" s="956" t="s">
        <v>41</v>
      </c>
      <c r="C52" s="948" t="s">
        <v>42</v>
      </c>
      <c r="D52" s="949"/>
      <c r="E52" s="952" t="s">
        <v>43</v>
      </c>
      <c r="F52" s="953"/>
      <c r="G52" s="948" t="s">
        <v>44</v>
      </c>
      <c r="H52" s="949"/>
      <c r="J52" s="93"/>
      <c r="K52" s="948" t="s">
        <v>41</v>
      </c>
      <c r="L52" s="949"/>
      <c r="M52" s="948" t="s">
        <v>42</v>
      </c>
      <c r="N52" s="949"/>
      <c r="O52" s="952" t="s">
        <v>43</v>
      </c>
      <c r="P52" s="953"/>
      <c r="Q52" s="948" t="s">
        <v>44</v>
      </c>
      <c r="R52" s="949"/>
      <c r="T52" s="93"/>
      <c r="U52" s="948" t="s">
        <v>41</v>
      </c>
      <c r="V52" s="949"/>
      <c r="W52" s="948" t="s">
        <v>42</v>
      </c>
      <c r="X52" s="949"/>
      <c r="Y52" s="952" t="s">
        <v>43</v>
      </c>
      <c r="Z52" s="953"/>
      <c r="AA52" s="948" t="s">
        <v>44</v>
      </c>
      <c r="AB52" s="949"/>
    </row>
    <row r="53" spans="1:35" s="90" customFormat="1" ht="32.25" customHeight="1">
      <c r="A53" s="91"/>
      <c r="B53" s="957"/>
      <c r="C53" s="950"/>
      <c r="D53" s="951"/>
      <c r="E53" s="954"/>
      <c r="F53" s="955"/>
      <c r="G53" s="950"/>
      <c r="H53" s="951"/>
      <c r="J53" s="93"/>
      <c r="K53" s="950"/>
      <c r="L53" s="951"/>
      <c r="M53" s="950"/>
      <c r="N53" s="951"/>
      <c r="O53" s="954"/>
      <c r="P53" s="955"/>
      <c r="Q53" s="950"/>
      <c r="R53" s="951"/>
      <c r="T53" s="93"/>
      <c r="U53" s="950"/>
      <c r="V53" s="951"/>
      <c r="W53" s="950"/>
      <c r="X53" s="951"/>
      <c r="Y53" s="954"/>
      <c r="Z53" s="955"/>
      <c r="AA53" s="950"/>
      <c r="AB53" s="951"/>
    </row>
    <row r="54" spans="1:35" s="90" customFormat="1" ht="18.75">
      <c r="A54" s="91" t="s">
        <v>9</v>
      </c>
      <c r="B54" s="94">
        <f>AVERAGE(C48,F48,I48,L48,O48)</f>
        <v>28</v>
      </c>
      <c r="C54" s="962">
        <f>COUNTIF(Y17:Y46,"высокий")</f>
        <v>0</v>
      </c>
      <c r="D54" s="963"/>
      <c r="E54" s="962">
        <f>COUNTIF(Y17:Y46,"средний")</f>
        <v>8</v>
      </c>
      <c r="F54" s="963"/>
      <c r="G54" s="962">
        <f>COUNTIF(Y17:Y46,"низкий")</f>
        <v>20</v>
      </c>
      <c r="H54" s="963"/>
      <c r="J54" s="91" t="s">
        <v>9</v>
      </c>
      <c r="K54" s="962">
        <f>AVERAGE(D48,G48,J48,M48,P48,S48,V48)</f>
        <v>0</v>
      </c>
      <c r="L54" s="963"/>
      <c r="M54" s="964">
        <f>COUNTIF(AA17:AA46,"высокий")</f>
        <v>0</v>
      </c>
      <c r="N54" s="965"/>
      <c r="O54" s="960">
        <f>COUNTIF(AA17:AA46,"средний")</f>
        <v>0</v>
      </c>
      <c r="P54" s="961"/>
      <c r="Q54" s="960">
        <f>COUNTIF(AA17:AA46,"низкий")</f>
        <v>30</v>
      </c>
      <c r="R54" s="961"/>
      <c r="T54" s="91" t="s">
        <v>9</v>
      </c>
      <c r="U54" s="962">
        <f>AVERAGE(E48,H48,K48,N48,Q48,T48,W48)</f>
        <v>0</v>
      </c>
      <c r="V54" s="963"/>
      <c r="W54" s="964">
        <f>COUNTIF(AC17:AC46,"высокий")</f>
        <v>0</v>
      </c>
      <c r="X54" s="965"/>
      <c r="Y54" s="960">
        <f>COUNTIF(AC17:AC46,"средний")</f>
        <v>0</v>
      </c>
      <c r="Z54" s="961"/>
      <c r="AA54" s="960">
        <f>COUNTIF(AC17:AC46,"низкий")</f>
        <v>27</v>
      </c>
      <c r="AB54" s="961"/>
    </row>
    <row r="55" spans="1:35" s="90" customFormat="1" ht="18.75">
      <c r="A55" s="91" t="s">
        <v>10</v>
      </c>
      <c r="B55" s="91"/>
      <c r="C55" s="958">
        <f>(C54*100%)/B54</f>
        <v>0</v>
      </c>
      <c r="D55" s="959"/>
      <c r="E55" s="994">
        <f>(E54*100%)/B54</f>
        <v>0.2857142857142857</v>
      </c>
      <c r="F55" s="995"/>
      <c r="G55" s="994">
        <f>(G54*100%)/B54</f>
        <v>0.7142857142857143</v>
      </c>
      <c r="H55" s="995"/>
      <c r="J55" s="91" t="s">
        <v>10</v>
      </c>
      <c r="K55" s="684"/>
      <c r="L55" s="685"/>
      <c r="M55" s="987" t="e">
        <f>(M54*100%)/K54</f>
        <v>#DIV/0!</v>
      </c>
      <c r="N55" s="988"/>
      <c r="O55" s="987" t="e">
        <f>(O54*100%)/K54</f>
        <v>#DIV/0!</v>
      </c>
      <c r="P55" s="988"/>
      <c r="Q55" s="987" t="e">
        <f>(Q54*100%)/K54</f>
        <v>#DIV/0!</v>
      </c>
      <c r="R55" s="988"/>
      <c r="T55" s="91" t="s">
        <v>10</v>
      </c>
      <c r="U55" s="684"/>
      <c r="V55" s="685"/>
      <c r="W55" s="987" t="e">
        <f>(W54*100%)/U54</f>
        <v>#DIV/0!</v>
      </c>
      <c r="X55" s="988"/>
      <c r="Y55" s="987" t="e">
        <f>(Y54*100%)/U54</f>
        <v>#DIV/0!</v>
      </c>
      <c r="Z55" s="988"/>
      <c r="AA55" s="987" t="e">
        <f>(AA54*100%)/U54</f>
        <v>#DIV/0!</v>
      </c>
      <c r="AB55" s="988"/>
    </row>
    <row r="59" spans="1:35" s="8" customFormat="1" ht="18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0" spans="1:35" s="8" customFormat="1" ht="18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</row>
    <row r="61" spans="1:35" s="8" customFormat="1" ht="18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</row>
    <row r="62" spans="1:35" s="8" customFormat="1" ht="18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</row>
    <row r="63" spans="1:35" s="8" customFormat="1" ht="18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s="8" customFormat="1" ht="18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s="8" customFormat="1" ht="18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 s="8" customFormat="1" ht="18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1:35" s="8" customFormat="1" ht="18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1:35" s="8" customFormat="1" ht="18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 s="8" customFormat="1" ht="18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1:35" s="8" customFormat="1" ht="18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1:35" s="8" customFormat="1" ht="18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</row>
    <row r="72" spans="1:35" s="8" customFormat="1" ht="18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1:35" s="8" customFormat="1" ht="18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35" s="8" customFormat="1" ht="18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 s="4"/>
      <c r="AF74" s="4"/>
      <c r="AG74" s="4"/>
      <c r="AH74"/>
      <c r="AI74"/>
    </row>
    <row r="75" spans="1:35" s="8" customFormat="1" ht="18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 s="4"/>
      <c r="AF75" s="4"/>
      <c r="AG75" s="4"/>
      <c r="AH75"/>
      <c r="AI75"/>
    </row>
    <row r="76" spans="1:35" s="8" customFormat="1" ht="18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1:35" s="8" customFormat="1" ht="18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pans="1:35" s="8" customFormat="1" ht="18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</row>
    <row r="79" spans="1:35" s="8" customFormat="1" ht="18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</row>
    <row r="80" spans="1:35" s="8" customFormat="1" ht="18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1:35" s="8" customFormat="1" ht="18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1:35" s="8" customFormat="1" ht="18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1:35" s="8" customFormat="1" ht="18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1:35" s="8" customFormat="1" ht="18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</sheetData>
  <protectedRanges>
    <protectedRange sqref="C7:J8" name="Диапазон1_1_2"/>
  </protectedRanges>
  <mergeCells count="60">
    <mergeCell ref="C8:I8"/>
    <mergeCell ref="C7:Q7"/>
    <mergeCell ref="X48:Y48"/>
    <mergeCell ref="O15:Q15"/>
    <mergeCell ref="L15:N15"/>
    <mergeCell ref="I15:K15"/>
    <mergeCell ref="R15:T15"/>
    <mergeCell ref="C14:AC14"/>
    <mergeCell ref="A10:AE10"/>
    <mergeCell ref="AB48:AC48"/>
    <mergeCell ref="B14:B16"/>
    <mergeCell ref="F15:H15"/>
    <mergeCell ref="C15:E15"/>
    <mergeCell ref="AB15:AC16"/>
    <mergeCell ref="X15:Y16"/>
    <mergeCell ref="A14:A16"/>
    <mergeCell ref="A1:AI1"/>
    <mergeCell ref="A2:AI2"/>
    <mergeCell ref="A3:AI3"/>
    <mergeCell ref="A4:AI4"/>
    <mergeCell ref="A6:B6"/>
    <mergeCell ref="C6:Q6"/>
    <mergeCell ref="K54:L54"/>
    <mergeCell ref="M54:N54"/>
    <mergeCell ref="M55:N55"/>
    <mergeCell ref="W54:X54"/>
    <mergeCell ref="W55:X55"/>
    <mergeCell ref="C54:D54"/>
    <mergeCell ref="C55:D55"/>
    <mergeCell ref="E54:F54"/>
    <mergeCell ref="E55:F55"/>
    <mergeCell ref="G54:H54"/>
    <mergeCell ref="G55:H55"/>
    <mergeCell ref="U15:W15"/>
    <mergeCell ref="Z15:AA16"/>
    <mergeCell ref="A48:B48"/>
    <mergeCell ref="A51:H51"/>
    <mergeCell ref="J51:R51"/>
    <mergeCell ref="T51:AB51"/>
    <mergeCell ref="AA52:AB53"/>
    <mergeCell ref="Y52:Z53"/>
    <mergeCell ref="W52:X53"/>
    <mergeCell ref="U52:V53"/>
    <mergeCell ref="Q52:R53"/>
    <mergeCell ref="C52:D53"/>
    <mergeCell ref="B52:B53"/>
    <mergeCell ref="AA54:AB54"/>
    <mergeCell ref="AA55:AB55"/>
    <mergeCell ref="O54:P54"/>
    <mergeCell ref="O55:P55"/>
    <mergeCell ref="Q54:R54"/>
    <mergeCell ref="Q55:R55"/>
    <mergeCell ref="U54:V54"/>
    <mergeCell ref="Y54:Z54"/>
    <mergeCell ref="Y55:Z55"/>
    <mergeCell ref="O52:P53"/>
    <mergeCell ref="M52:N53"/>
    <mergeCell ref="K52:L53"/>
    <mergeCell ref="G52:H53"/>
    <mergeCell ref="E52:F53"/>
  </mergeCells>
  <phoneticPr fontId="0" type="noConversion"/>
  <printOptions horizontalCentered="1" verticalCentered="1"/>
  <pageMargins left="0.55118110236220474" right="0.55118110236220474" top="0.78740157480314965" bottom="0.59055118110236227" header="0" footer="0"/>
  <pageSetup paperSize="9" scale="27" fitToHeight="30" orientation="landscape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M55"/>
  <sheetViews>
    <sheetView view="pageBreakPreview" topLeftCell="B16" zoomScale="53" zoomScaleSheetLayoutView="53" workbookViewId="0">
      <selection activeCell="C26" sqref="C26"/>
    </sheetView>
  </sheetViews>
  <sheetFormatPr defaultRowHeight="12.75"/>
  <cols>
    <col min="1" max="1" width="9.42578125" customWidth="1"/>
    <col min="2" max="2" width="28.42578125" customWidth="1"/>
    <col min="3" max="23" width="11.42578125" customWidth="1"/>
    <col min="24" max="24" width="12.85546875" customWidth="1"/>
    <col min="25" max="27" width="15.7109375" customWidth="1"/>
    <col min="28" max="28" width="14.28515625" customWidth="1"/>
    <col min="29" max="29" width="18.5703125" customWidth="1"/>
    <col min="30" max="30" width="10.5703125" customWidth="1"/>
    <col min="31" max="31" width="18.140625" customWidth="1"/>
    <col min="32" max="32" width="13.28515625" customWidth="1"/>
    <col min="33" max="33" width="16.7109375" customWidth="1"/>
    <col min="39" max="39" width="11.42578125" customWidth="1"/>
    <col min="41" max="41" width="10.85546875" customWidth="1"/>
    <col min="42" max="42" width="6.28515625" customWidth="1"/>
  </cols>
  <sheetData>
    <row r="1" spans="1:39" s="77" customFormat="1" ht="23.25">
      <c r="A1" s="904" t="s">
        <v>48</v>
      </c>
      <c r="B1" s="904"/>
      <c r="C1" s="904"/>
      <c r="D1" s="904"/>
      <c r="E1" s="904"/>
      <c r="F1" s="904"/>
      <c r="G1" s="904"/>
      <c r="H1" s="904"/>
      <c r="I1" s="904"/>
      <c r="J1" s="904"/>
      <c r="K1" s="904"/>
      <c r="L1" s="904"/>
      <c r="M1" s="904"/>
      <c r="N1" s="904"/>
      <c r="O1" s="904"/>
      <c r="P1" s="904"/>
      <c r="Q1" s="904"/>
      <c r="R1" s="904"/>
      <c r="S1" s="904"/>
      <c r="T1" s="904"/>
      <c r="U1" s="904"/>
      <c r="V1" s="904"/>
      <c r="W1" s="904"/>
      <c r="X1" s="904"/>
      <c r="Y1" s="904"/>
      <c r="Z1" s="904"/>
      <c r="AA1" s="904"/>
      <c r="AB1" s="904"/>
      <c r="AC1" s="904"/>
      <c r="AD1" s="904"/>
      <c r="AE1" s="904"/>
      <c r="AF1" s="904"/>
      <c r="AG1" s="904"/>
      <c r="AH1" s="904"/>
      <c r="AI1" s="95"/>
      <c r="AJ1" s="95"/>
      <c r="AK1" s="95"/>
      <c r="AL1" s="95"/>
      <c r="AM1" s="95"/>
    </row>
    <row r="2" spans="1:39" s="77" customFormat="1" ht="23.25">
      <c r="A2" s="905" t="s">
        <v>0</v>
      </c>
      <c r="B2" s="905"/>
      <c r="C2" s="905"/>
      <c r="D2" s="905"/>
      <c r="E2" s="905"/>
      <c r="F2" s="905"/>
      <c r="G2" s="905"/>
      <c r="H2" s="905"/>
      <c r="I2" s="905"/>
      <c r="J2" s="905"/>
      <c r="K2" s="905"/>
      <c r="L2" s="905"/>
      <c r="M2" s="905"/>
      <c r="N2" s="905"/>
      <c r="O2" s="905"/>
      <c r="P2" s="905"/>
      <c r="Q2" s="905"/>
      <c r="R2" s="905"/>
      <c r="S2" s="905"/>
      <c r="T2" s="905"/>
      <c r="U2" s="905"/>
      <c r="V2" s="905"/>
      <c r="W2" s="905"/>
      <c r="X2" s="905"/>
      <c r="Y2" s="905"/>
      <c r="Z2" s="905"/>
      <c r="AA2" s="905"/>
      <c r="AB2" s="905"/>
      <c r="AC2" s="905"/>
      <c r="AD2" s="905"/>
      <c r="AE2" s="905"/>
      <c r="AF2" s="905"/>
      <c r="AG2" s="905"/>
      <c r="AH2" s="905"/>
      <c r="AI2" s="14"/>
      <c r="AJ2" s="14"/>
      <c r="AK2" s="14"/>
      <c r="AL2" s="14"/>
      <c r="AM2" s="14"/>
    </row>
    <row r="3" spans="1:39" s="77" customFormat="1" ht="23.25">
      <c r="A3" s="905" t="s">
        <v>88</v>
      </c>
      <c r="B3" s="905"/>
      <c r="C3" s="905"/>
      <c r="D3" s="905"/>
      <c r="E3" s="905"/>
      <c r="F3" s="905"/>
      <c r="G3" s="905"/>
      <c r="H3" s="905"/>
      <c r="I3" s="905"/>
      <c r="J3" s="905"/>
      <c r="K3" s="905"/>
      <c r="L3" s="905"/>
      <c r="M3" s="905"/>
      <c r="N3" s="905"/>
      <c r="O3" s="905"/>
      <c r="P3" s="905"/>
      <c r="Q3" s="905"/>
      <c r="R3" s="905"/>
      <c r="S3" s="905"/>
      <c r="T3" s="905"/>
      <c r="U3" s="905"/>
      <c r="V3" s="905"/>
      <c r="W3" s="905"/>
      <c r="X3" s="905"/>
      <c r="Y3" s="905"/>
      <c r="Z3" s="905"/>
      <c r="AA3" s="905"/>
      <c r="AB3" s="905"/>
      <c r="AC3" s="905"/>
      <c r="AD3" s="905"/>
      <c r="AE3" s="905"/>
      <c r="AF3" s="905"/>
      <c r="AG3" s="905"/>
      <c r="AH3" s="905"/>
      <c r="AI3" s="14"/>
      <c r="AJ3" s="14"/>
      <c r="AK3" s="14"/>
      <c r="AL3" s="14"/>
      <c r="AM3" s="14"/>
    </row>
    <row r="4" spans="1:39" s="77" customFormat="1" ht="23.25">
      <c r="A4" s="1005" t="s">
        <v>141</v>
      </c>
      <c r="B4" s="1005"/>
      <c r="C4" s="1005"/>
      <c r="D4" s="1005"/>
      <c r="E4" s="1005"/>
      <c r="F4" s="1005"/>
      <c r="G4" s="1005"/>
      <c r="H4" s="1005"/>
      <c r="I4" s="1005"/>
      <c r="J4" s="1005"/>
      <c r="K4" s="1005"/>
      <c r="L4" s="1005"/>
      <c r="M4" s="1005"/>
      <c r="N4" s="1005"/>
      <c r="O4" s="1005"/>
      <c r="P4" s="1005"/>
      <c r="Q4" s="1005"/>
      <c r="R4" s="1005"/>
      <c r="S4" s="1005"/>
      <c r="T4" s="1005"/>
      <c r="U4" s="1005"/>
      <c r="V4" s="1005"/>
      <c r="W4" s="1005"/>
      <c r="X4" s="1005"/>
      <c r="Y4" s="1005"/>
      <c r="Z4" s="1005"/>
      <c r="AA4" s="1005"/>
      <c r="AB4" s="1005"/>
      <c r="AC4" s="1005"/>
      <c r="AD4" s="1005"/>
      <c r="AE4" s="1005"/>
      <c r="AF4" s="1005"/>
      <c r="AG4" s="1005"/>
      <c r="AH4" s="1005"/>
      <c r="AI4" s="96"/>
      <c r="AJ4" s="96"/>
      <c r="AK4" s="96"/>
      <c r="AL4" s="96"/>
      <c r="AM4" s="96"/>
    </row>
    <row r="5" spans="1:39" ht="15.7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s="76" customFormat="1" ht="20.25">
      <c r="A6" s="907" t="s">
        <v>27</v>
      </c>
      <c r="B6" s="907"/>
      <c r="C6" s="1006" t="str">
        <f>'справка Н.Г.'!D4</f>
        <v>дети 3-4  лет жизни группы №1 общеразвивающей направленности</v>
      </c>
      <c r="D6" s="1007"/>
      <c r="E6" s="1007"/>
      <c r="F6" s="1007"/>
      <c r="G6" s="1007"/>
      <c r="H6" s="1007"/>
      <c r="I6" s="1007"/>
      <c r="J6" s="1007"/>
      <c r="K6" s="1007"/>
      <c r="L6" s="1008"/>
      <c r="M6" s="693"/>
      <c r="N6" s="97"/>
      <c r="O6" s="98"/>
      <c r="P6" s="98"/>
    </row>
    <row r="7" spans="1:39" s="76" customFormat="1" ht="20.25">
      <c r="A7" s="78" t="s">
        <v>8</v>
      </c>
      <c r="B7" s="78"/>
      <c r="C7" s="1009" t="str">
        <f>'справка Н.Г.'!D9</f>
        <v>Кузнецова  Ольга Яковлевна,</v>
      </c>
      <c r="D7" s="1010"/>
      <c r="E7" s="1010"/>
      <c r="F7" s="1010"/>
      <c r="G7" s="1010"/>
      <c r="H7" s="1010"/>
      <c r="I7" s="1010"/>
      <c r="J7" s="1010"/>
      <c r="K7" s="1010"/>
      <c r="L7" s="1011"/>
      <c r="M7" s="694"/>
      <c r="N7" s="99"/>
      <c r="O7" s="99"/>
      <c r="P7" s="99"/>
    </row>
    <row r="8" spans="1:39" s="76" customFormat="1" ht="20.25">
      <c r="A8" s="78" t="s">
        <v>7</v>
      </c>
      <c r="B8" s="79" t="str">
        <f>'справка Н.Г.'!C5</f>
        <v>2022-2023</v>
      </c>
      <c r="C8" s="911"/>
      <c r="D8" s="912"/>
      <c r="E8" s="912"/>
      <c r="F8" s="912"/>
      <c r="G8" s="912"/>
      <c r="H8" s="912"/>
      <c r="I8" s="912"/>
      <c r="J8" s="653"/>
    </row>
    <row r="9" spans="1:39" s="76" customFormat="1" ht="20.25">
      <c r="A9" s="100"/>
      <c r="B9" s="101"/>
      <c r="C9" s="81"/>
      <c r="D9" s="653"/>
      <c r="E9" s="81"/>
      <c r="F9" s="81"/>
      <c r="G9" s="653"/>
      <c r="H9" s="81"/>
      <c r="I9" s="81"/>
      <c r="J9" s="653"/>
    </row>
    <row r="10" spans="1:39" s="76" customFormat="1" ht="20.25">
      <c r="A10" s="907" t="s">
        <v>109</v>
      </c>
      <c r="B10" s="907"/>
      <c r="C10" s="907"/>
      <c r="D10" s="907"/>
      <c r="E10" s="907"/>
      <c r="F10" s="907"/>
      <c r="G10" s="907"/>
      <c r="H10" s="907"/>
      <c r="I10" s="907"/>
      <c r="J10" s="907"/>
      <c r="K10" s="907"/>
      <c r="L10" s="907"/>
      <c r="M10" s="907"/>
      <c r="N10" s="907"/>
      <c r="O10" s="907"/>
      <c r="P10" s="907"/>
      <c r="Q10" s="907"/>
      <c r="R10" s="907"/>
      <c r="S10" s="907"/>
      <c r="T10" s="907"/>
      <c r="U10" s="907"/>
      <c r="V10" s="907"/>
      <c r="W10" s="907"/>
      <c r="X10" s="907"/>
      <c r="Y10" s="907"/>
      <c r="Z10" s="652"/>
      <c r="AA10" s="652"/>
    </row>
    <row r="11" spans="1:39" ht="15.75">
      <c r="A11" s="1"/>
    </row>
    <row r="12" spans="1:39" ht="16.5" thickBot="1">
      <c r="A12" s="1"/>
    </row>
    <row r="13" spans="1:39" ht="16.5" customHeight="1" thickBot="1">
      <c r="A13" s="1012"/>
      <c r="B13" s="997" t="s">
        <v>1</v>
      </c>
      <c r="C13" s="1015" t="s">
        <v>87</v>
      </c>
      <c r="D13" s="1016"/>
      <c r="E13" s="1016"/>
      <c r="F13" s="1016"/>
      <c r="G13" s="1016"/>
      <c r="H13" s="1016"/>
      <c r="I13" s="1016"/>
      <c r="J13" s="1016"/>
      <c r="K13" s="1016"/>
      <c r="L13" s="1016"/>
      <c r="M13" s="1016"/>
      <c r="N13" s="1016"/>
      <c r="O13" s="1016"/>
      <c r="P13" s="1016"/>
      <c r="Q13" s="1016"/>
      <c r="R13" s="1016"/>
      <c r="S13" s="1016"/>
      <c r="T13" s="1016"/>
      <c r="U13" s="1016"/>
      <c r="V13" s="1016"/>
      <c r="W13" s="1016"/>
      <c r="X13" s="1016"/>
      <c r="Y13" s="1016"/>
      <c r="Z13" s="1016"/>
      <c r="AA13" s="1016"/>
      <c r="AB13" s="1016"/>
      <c r="AC13" s="1017"/>
    </row>
    <row r="14" spans="1:39" s="4" customFormat="1" ht="122.25" customHeight="1" thickBot="1">
      <c r="A14" s="1013"/>
      <c r="B14" s="998"/>
      <c r="C14" s="929" t="s">
        <v>129</v>
      </c>
      <c r="D14" s="930"/>
      <c r="E14" s="931"/>
      <c r="F14" s="929" t="s">
        <v>130</v>
      </c>
      <c r="G14" s="930"/>
      <c r="H14" s="930"/>
      <c r="I14" s="720" t="s">
        <v>131</v>
      </c>
      <c r="J14" s="722"/>
      <c r="K14" s="721"/>
      <c r="L14" s="720" t="s">
        <v>132</v>
      </c>
      <c r="M14" s="722"/>
      <c r="N14" s="721"/>
      <c r="O14" s="720" t="s">
        <v>133</v>
      </c>
      <c r="P14" s="722"/>
      <c r="Q14" s="721"/>
      <c r="R14" s="720" t="s">
        <v>134</v>
      </c>
      <c r="S14" s="722"/>
      <c r="T14" s="722"/>
      <c r="U14" s="720" t="s">
        <v>135</v>
      </c>
      <c r="V14" s="722"/>
      <c r="W14" s="721"/>
      <c r="X14" s="936" t="s">
        <v>37</v>
      </c>
      <c r="Y14" s="937"/>
      <c r="Z14" s="936" t="s">
        <v>181</v>
      </c>
      <c r="AA14" s="937"/>
      <c r="AB14" s="936" t="s">
        <v>38</v>
      </c>
      <c r="AC14" s="937"/>
    </row>
    <row r="15" spans="1:39" s="4" customFormat="1" ht="42" customHeight="1" thickBot="1">
      <c r="A15" s="1014"/>
      <c r="B15" s="999"/>
      <c r="C15" s="27" t="s">
        <v>35</v>
      </c>
      <c r="D15" s="660" t="s">
        <v>179</v>
      </c>
      <c r="E15" s="30" t="s">
        <v>36</v>
      </c>
      <c r="F15" s="29" t="s">
        <v>35</v>
      </c>
      <c r="G15" s="660" t="s">
        <v>179</v>
      </c>
      <c r="H15" s="28" t="s">
        <v>36</v>
      </c>
      <c r="I15" s="27" t="s">
        <v>35</v>
      </c>
      <c r="J15" s="660" t="s">
        <v>180</v>
      </c>
      <c r="K15" s="30" t="s">
        <v>36</v>
      </c>
      <c r="L15" s="27" t="s">
        <v>35</v>
      </c>
      <c r="M15" s="660" t="s">
        <v>179</v>
      </c>
      <c r="N15" s="30" t="s">
        <v>36</v>
      </c>
      <c r="O15" s="27" t="s">
        <v>35</v>
      </c>
      <c r="P15" s="660" t="s">
        <v>179</v>
      </c>
      <c r="Q15" s="30" t="s">
        <v>36</v>
      </c>
      <c r="R15" s="29" t="s">
        <v>35</v>
      </c>
      <c r="S15" s="660" t="s">
        <v>179</v>
      </c>
      <c r="T15" s="28" t="s">
        <v>36</v>
      </c>
      <c r="U15" s="27" t="s">
        <v>35</v>
      </c>
      <c r="V15" s="660" t="s">
        <v>180</v>
      </c>
      <c r="W15" s="30" t="s">
        <v>36</v>
      </c>
      <c r="X15" s="936"/>
      <c r="Y15" s="937"/>
      <c r="Z15" s="936"/>
      <c r="AA15" s="937"/>
      <c r="AB15" s="936"/>
      <c r="AC15" s="937"/>
    </row>
    <row r="16" spans="1:39" s="77" customFormat="1" ht="22.7" customHeight="1">
      <c r="A16" s="415">
        <v>1</v>
      </c>
      <c r="B16" s="447" t="str">
        <f>'реч. разв.'!B17</f>
        <v xml:space="preserve">А. Эмиль </v>
      </c>
      <c r="C16" s="567">
        <v>1</v>
      </c>
      <c r="D16" s="662"/>
      <c r="E16" s="663"/>
      <c r="F16" s="567">
        <v>1</v>
      </c>
      <c r="G16" s="662"/>
      <c r="H16" s="664"/>
      <c r="I16" s="567">
        <v>1</v>
      </c>
      <c r="J16" s="662"/>
      <c r="K16" s="663"/>
      <c r="L16" s="567">
        <v>1</v>
      </c>
      <c r="M16" s="662"/>
      <c r="N16" s="663"/>
      <c r="O16" s="567">
        <v>1</v>
      </c>
      <c r="P16" s="662"/>
      <c r="Q16" s="663"/>
      <c r="R16" s="567">
        <v>1</v>
      </c>
      <c r="S16" s="662"/>
      <c r="T16" s="664"/>
      <c r="U16" s="567">
        <v>1</v>
      </c>
      <c r="V16" s="662"/>
      <c r="W16" s="663"/>
      <c r="X16" s="102">
        <f>SUM(C16,F16,I16,L16,O16,R16,U16)</f>
        <v>7</v>
      </c>
      <c r="Y16" s="623" t="str">
        <f>IF(X16&lt;11,"низкий",IF(X16&lt;18,"средний",IF(X16&gt;17,"высокий")))</f>
        <v>низкий</v>
      </c>
      <c r="Z16" s="102">
        <f>SUM(D16,G16,J16,M16,P16,S16,V16)</f>
        <v>0</v>
      </c>
      <c r="AA16" s="623" t="str">
        <f>IF(Z16&lt;11,"низкий",IF(Z16&lt;18,"средний",IF(Z16&gt;17,"высокий")))</f>
        <v>низкий</v>
      </c>
      <c r="AB16" s="102">
        <f>SUM(E16,H16,K16,N16,Q16,T16,W16)</f>
        <v>0</v>
      </c>
      <c r="AC16" s="472" t="str">
        <f>IF(AB16&lt;11,"низкий",IF(AB16&lt;18,"средний",IF(AB16&gt;17,"высокий")))</f>
        <v>низкий</v>
      </c>
    </row>
    <row r="17" spans="1:29" s="77" customFormat="1" ht="22.7" customHeight="1">
      <c r="A17" s="416">
        <v>2</v>
      </c>
      <c r="B17" s="448" t="str">
        <f>'реч. разв.'!B18</f>
        <v xml:space="preserve">А. Эсма </v>
      </c>
      <c r="C17" s="638">
        <v>2</v>
      </c>
      <c r="D17" s="665"/>
      <c r="E17" s="666"/>
      <c r="F17" s="638">
        <v>2</v>
      </c>
      <c r="G17" s="665"/>
      <c r="H17" s="667"/>
      <c r="I17" s="638">
        <v>2</v>
      </c>
      <c r="J17" s="665"/>
      <c r="K17" s="666"/>
      <c r="L17" s="638">
        <v>2</v>
      </c>
      <c r="M17" s="665"/>
      <c r="N17" s="666"/>
      <c r="O17" s="638">
        <v>1</v>
      </c>
      <c r="P17" s="665"/>
      <c r="Q17" s="666"/>
      <c r="R17" s="638">
        <v>2</v>
      </c>
      <c r="S17" s="665"/>
      <c r="T17" s="667"/>
      <c r="U17" s="638">
        <v>1</v>
      </c>
      <c r="V17" s="665"/>
      <c r="W17" s="666"/>
      <c r="X17" s="103">
        <f>SUM(C17,F17,I17,L17,O17,R17,U17)</f>
        <v>12</v>
      </c>
      <c r="Y17" s="83" t="str">
        <f>IF(X17&lt;11,"низкий",IF(X17&lt;18,"средний",IF(X17&gt;17,"высокий")))</f>
        <v>средний</v>
      </c>
      <c r="Z17" s="103">
        <f>SUM(D17,G17,J17,M17,P17,S17,V17)</f>
        <v>0</v>
      </c>
      <c r="AA17" s="83" t="str">
        <f>IF(Z17&lt;11,"низкий",IF(Z17&lt;18,"средний",IF(Z17&gt;17,"высокий")))</f>
        <v>низкий</v>
      </c>
      <c r="AB17" s="103">
        <f>SUM(E17,H17,K17,N17,Q17,T17,W17)</f>
        <v>0</v>
      </c>
      <c r="AC17" s="466" t="str">
        <f>IF(AB17&lt;11,"низкий",IF(AB17&lt;18,"средний",IF(AB17&gt;17,"высокий")))</f>
        <v>низкий</v>
      </c>
    </row>
    <row r="18" spans="1:29" s="77" customFormat="1" ht="22.7" customHeight="1">
      <c r="A18" s="416">
        <v>3</v>
      </c>
      <c r="B18" s="448" t="str">
        <f>'реч. разв.'!B19</f>
        <v xml:space="preserve">Г. Элина </v>
      </c>
      <c r="C18" s="638">
        <v>1</v>
      </c>
      <c r="D18" s="665"/>
      <c r="E18" s="666"/>
      <c r="F18" s="638">
        <v>1</v>
      </c>
      <c r="G18" s="665"/>
      <c r="H18" s="667"/>
      <c r="I18" s="638">
        <v>1</v>
      </c>
      <c r="J18" s="665"/>
      <c r="K18" s="666"/>
      <c r="L18" s="638">
        <v>2</v>
      </c>
      <c r="M18" s="665"/>
      <c r="N18" s="666"/>
      <c r="O18" s="638">
        <v>1</v>
      </c>
      <c r="P18" s="665"/>
      <c r="Q18" s="666"/>
      <c r="R18" s="638">
        <v>2</v>
      </c>
      <c r="S18" s="665"/>
      <c r="T18" s="667"/>
      <c r="U18" s="638">
        <v>1</v>
      </c>
      <c r="V18" s="665"/>
      <c r="W18" s="666"/>
      <c r="X18" s="103">
        <f t="shared" ref="X18:X39" si="0">SUM(C18,F18,I18,L18,O18,R18,U18)</f>
        <v>9</v>
      </c>
      <c r="Y18" s="83" t="str">
        <f t="shared" ref="Y18:Y39" si="1">IF(X18&lt;11,"низкий",IF(X18&lt;18,"средний",IF(X18&gt;17,"высокий")))</f>
        <v>низкий</v>
      </c>
      <c r="Z18" s="103">
        <f t="shared" ref="Z18:Z45" si="2">SUM(D18,G18,J18,M18,P18,S18,V18)</f>
        <v>0</v>
      </c>
      <c r="AA18" s="83" t="str">
        <f t="shared" ref="AA18:AA45" si="3">IF(Z18&lt;11,"низкий",IF(Z18&lt;18,"средний",IF(Z18&gt;17,"высокий")))</f>
        <v>низкий</v>
      </c>
      <c r="AB18" s="103">
        <f t="shared" ref="AB18:AB39" si="4">SUM(E18,H18,K18,N18,Q18,T18,W18)</f>
        <v>0</v>
      </c>
      <c r="AC18" s="466" t="str">
        <f t="shared" ref="AC18:AC39" si="5">IF(AB18&lt;11,"низкий",IF(AB18&lt;18,"средний",IF(AB18&gt;17,"высокий")))</f>
        <v>низкий</v>
      </c>
    </row>
    <row r="19" spans="1:29" s="77" customFormat="1" ht="22.7" customHeight="1">
      <c r="A19" s="416">
        <v>4</v>
      </c>
      <c r="B19" s="448" t="str">
        <f>'реч. разв.'!B20</f>
        <v>Г. Сафина</v>
      </c>
      <c r="C19" s="638">
        <v>2</v>
      </c>
      <c r="D19" s="665"/>
      <c r="E19" s="666"/>
      <c r="F19" s="638">
        <v>2</v>
      </c>
      <c r="G19" s="665"/>
      <c r="H19" s="667"/>
      <c r="I19" s="638">
        <v>2</v>
      </c>
      <c r="J19" s="665"/>
      <c r="K19" s="666"/>
      <c r="L19" s="638">
        <v>2</v>
      </c>
      <c r="M19" s="665"/>
      <c r="N19" s="666"/>
      <c r="O19" s="638">
        <v>2</v>
      </c>
      <c r="P19" s="665"/>
      <c r="Q19" s="666"/>
      <c r="R19" s="638">
        <v>2</v>
      </c>
      <c r="S19" s="665"/>
      <c r="T19" s="667"/>
      <c r="U19" s="638">
        <v>1</v>
      </c>
      <c r="V19" s="665"/>
      <c r="W19" s="666"/>
      <c r="X19" s="103">
        <f t="shared" si="0"/>
        <v>13</v>
      </c>
      <c r="Y19" s="83" t="str">
        <f t="shared" si="1"/>
        <v>средний</v>
      </c>
      <c r="Z19" s="103">
        <f t="shared" si="2"/>
        <v>0</v>
      </c>
      <c r="AA19" s="83" t="str">
        <f t="shared" si="3"/>
        <v>низкий</v>
      </c>
      <c r="AB19" s="103">
        <f t="shared" si="4"/>
        <v>0</v>
      </c>
      <c r="AC19" s="466" t="str">
        <f t="shared" si="5"/>
        <v>низкий</v>
      </c>
    </row>
    <row r="20" spans="1:29" s="77" customFormat="1" ht="22.7" customHeight="1">
      <c r="A20" s="416">
        <v>5</v>
      </c>
      <c r="B20" s="448" t="str">
        <f>'реч. разв.'!B21</f>
        <v xml:space="preserve">Г. Эмилия </v>
      </c>
      <c r="C20" s="638">
        <v>1</v>
      </c>
      <c r="D20" s="665"/>
      <c r="E20" s="666"/>
      <c r="F20" s="638">
        <v>1</v>
      </c>
      <c r="G20" s="665"/>
      <c r="H20" s="667"/>
      <c r="I20" s="638">
        <v>2</v>
      </c>
      <c r="J20" s="665"/>
      <c r="K20" s="666"/>
      <c r="L20" s="638">
        <v>1</v>
      </c>
      <c r="M20" s="665"/>
      <c r="N20" s="666"/>
      <c r="O20" s="638">
        <v>1</v>
      </c>
      <c r="P20" s="665"/>
      <c r="Q20" s="666"/>
      <c r="R20" s="638">
        <v>2</v>
      </c>
      <c r="S20" s="665"/>
      <c r="T20" s="667"/>
      <c r="U20" s="638">
        <v>1</v>
      </c>
      <c r="V20" s="665"/>
      <c r="W20" s="666"/>
      <c r="X20" s="103">
        <f t="shared" si="0"/>
        <v>9</v>
      </c>
      <c r="Y20" s="83" t="str">
        <f t="shared" si="1"/>
        <v>низкий</v>
      </c>
      <c r="Z20" s="103">
        <f t="shared" si="2"/>
        <v>0</v>
      </c>
      <c r="AA20" s="83" t="str">
        <f t="shared" si="3"/>
        <v>низкий</v>
      </c>
      <c r="AB20" s="103">
        <f t="shared" si="4"/>
        <v>0</v>
      </c>
      <c r="AC20" s="466" t="str">
        <f t="shared" si="5"/>
        <v>низкий</v>
      </c>
    </row>
    <row r="21" spans="1:29" s="77" customFormat="1" ht="22.7" customHeight="1">
      <c r="A21" s="416">
        <v>6</v>
      </c>
      <c r="B21" s="448" t="str">
        <f>'реч. разв.'!B22</f>
        <v xml:space="preserve">Г. Степан </v>
      </c>
      <c r="C21" s="638">
        <v>1</v>
      </c>
      <c r="D21" s="665"/>
      <c r="E21" s="666"/>
      <c r="F21" s="638">
        <v>1</v>
      </c>
      <c r="G21" s="665"/>
      <c r="H21" s="667"/>
      <c r="I21" s="638">
        <v>1</v>
      </c>
      <c r="J21" s="665"/>
      <c r="K21" s="666"/>
      <c r="L21" s="638">
        <v>1</v>
      </c>
      <c r="M21" s="665"/>
      <c r="N21" s="666"/>
      <c r="O21" s="638">
        <v>1</v>
      </c>
      <c r="P21" s="665"/>
      <c r="Q21" s="666"/>
      <c r="R21" s="638">
        <v>1</v>
      </c>
      <c r="S21" s="665"/>
      <c r="T21" s="667"/>
      <c r="U21" s="638">
        <v>1</v>
      </c>
      <c r="V21" s="665"/>
      <c r="W21" s="666"/>
      <c r="X21" s="103">
        <f t="shared" si="0"/>
        <v>7</v>
      </c>
      <c r="Y21" s="83" t="str">
        <f t="shared" si="1"/>
        <v>низкий</v>
      </c>
      <c r="Z21" s="103">
        <f t="shared" si="2"/>
        <v>0</v>
      </c>
      <c r="AA21" s="83" t="str">
        <f t="shared" si="3"/>
        <v>низкий</v>
      </c>
      <c r="AB21" s="103">
        <f t="shared" si="4"/>
        <v>0</v>
      </c>
      <c r="AC21" s="466" t="str">
        <f t="shared" si="5"/>
        <v>низкий</v>
      </c>
    </row>
    <row r="22" spans="1:29" s="77" customFormat="1" ht="22.7" customHeight="1">
      <c r="A22" s="416">
        <v>7</v>
      </c>
      <c r="B22" s="448" t="str">
        <f>'реч. разв.'!B23</f>
        <v xml:space="preserve">Г. Надежда </v>
      </c>
      <c r="C22" s="638">
        <v>1</v>
      </c>
      <c r="D22" s="665"/>
      <c r="E22" s="666"/>
      <c r="F22" s="638">
        <v>1</v>
      </c>
      <c r="G22" s="665"/>
      <c r="H22" s="667"/>
      <c r="I22" s="638">
        <v>1</v>
      </c>
      <c r="J22" s="665"/>
      <c r="K22" s="666"/>
      <c r="L22" s="638">
        <v>1</v>
      </c>
      <c r="M22" s="665"/>
      <c r="N22" s="666"/>
      <c r="O22" s="638">
        <v>1</v>
      </c>
      <c r="P22" s="665"/>
      <c r="Q22" s="666"/>
      <c r="R22" s="638">
        <v>2</v>
      </c>
      <c r="S22" s="665"/>
      <c r="T22" s="667"/>
      <c r="U22" s="638">
        <v>1</v>
      </c>
      <c r="V22" s="665"/>
      <c r="W22" s="666"/>
      <c r="X22" s="103">
        <f t="shared" si="0"/>
        <v>8</v>
      </c>
      <c r="Y22" s="83" t="str">
        <f t="shared" si="1"/>
        <v>низкий</v>
      </c>
      <c r="Z22" s="103">
        <f t="shared" si="2"/>
        <v>0</v>
      </c>
      <c r="AA22" s="83" t="str">
        <f t="shared" si="3"/>
        <v>низкий</v>
      </c>
      <c r="AB22" s="103">
        <f t="shared" si="4"/>
        <v>0</v>
      </c>
      <c r="AC22" s="466" t="str">
        <f t="shared" si="5"/>
        <v>низкий</v>
      </c>
    </row>
    <row r="23" spans="1:29" s="77" customFormat="1" ht="22.7" customHeight="1">
      <c r="A23" s="416">
        <v>8</v>
      </c>
      <c r="B23" s="448" t="str">
        <f>'реч. разв.'!B24</f>
        <v xml:space="preserve">Д. Мохина </v>
      </c>
      <c r="C23" s="638">
        <v>2</v>
      </c>
      <c r="D23" s="665"/>
      <c r="E23" s="666"/>
      <c r="F23" s="638">
        <v>1</v>
      </c>
      <c r="G23" s="665"/>
      <c r="H23" s="667"/>
      <c r="I23" s="638">
        <v>1</v>
      </c>
      <c r="J23" s="665"/>
      <c r="K23" s="666"/>
      <c r="L23" s="638">
        <v>2</v>
      </c>
      <c r="M23" s="665"/>
      <c r="N23" s="666"/>
      <c r="O23" s="638">
        <v>1</v>
      </c>
      <c r="P23" s="665"/>
      <c r="Q23" s="666"/>
      <c r="R23" s="638">
        <v>2</v>
      </c>
      <c r="S23" s="665"/>
      <c r="T23" s="667"/>
      <c r="U23" s="638">
        <v>2</v>
      </c>
      <c r="V23" s="665"/>
      <c r="W23" s="666"/>
      <c r="X23" s="103">
        <f t="shared" si="0"/>
        <v>11</v>
      </c>
      <c r="Y23" s="83" t="str">
        <f t="shared" si="1"/>
        <v>средний</v>
      </c>
      <c r="Z23" s="103">
        <f t="shared" si="2"/>
        <v>0</v>
      </c>
      <c r="AA23" s="83" t="str">
        <f t="shared" si="3"/>
        <v>низкий</v>
      </c>
      <c r="AB23" s="103">
        <f t="shared" si="4"/>
        <v>0</v>
      </c>
      <c r="AC23" s="466" t="str">
        <f t="shared" si="5"/>
        <v>низкий</v>
      </c>
    </row>
    <row r="24" spans="1:29" s="77" customFormat="1" ht="22.7" customHeight="1">
      <c r="A24" s="416">
        <v>9</v>
      </c>
      <c r="B24" s="448" t="str">
        <f>'реч. разв.'!B25</f>
        <v xml:space="preserve">Е. Платон </v>
      </c>
      <c r="C24" s="638">
        <v>1</v>
      </c>
      <c r="D24" s="665"/>
      <c r="E24" s="666"/>
      <c r="F24" s="638">
        <v>1</v>
      </c>
      <c r="G24" s="665"/>
      <c r="H24" s="667"/>
      <c r="I24" s="638">
        <v>1</v>
      </c>
      <c r="J24" s="665"/>
      <c r="K24" s="666"/>
      <c r="L24" s="638">
        <v>1</v>
      </c>
      <c r="M24" s="665"/>
      <c r="N24" s="666"/>
      <c r="O24" s="638">
        <v>1</v>
      </c>
      <c r="P24" s="665"/>
      <c r="Q24" s="666"/>
      <c r="R24" s="638">
        <v>1</v>
      </c>
      <c r="S24" s="665"/>
      <c r="T24" s="667"/>
      <c r="U24" s="638">
        <v>1</v>
      </c>
      <c r="V24" s="665"/>
      <c r="W24" s="666"/>
      <c r="X24" s="103">
        <f t="shared" si="0"/>
        <v>7</v>
      </c>
      <c r="Y24" s="83" t="str">
        <f t="shared" si="1"/>
        <v>низкий</v>
      </c>
      <c r="Z24" s="103">
        <f t="shared" si="2"/>
        <v>0</v>
      </c>
      <c r="AA24" s="83" t="str">
        <f t="shared" si="3"/>
        <v>низкий</v>
      </c>
      <c r="AB24" s="103">
        <f t="shared" si="4"/>
        <v>0</v>
      </c>
      <c r="AC24" s="466" t="str">
        <f t="shared" si="5"/>
        <v>низкий</v>
      </c>
    </row>
    <row r="25" spans="1:29" s="77" customFormat="1" ht="22.7" customHeight="1">
      <c r="A25" s="416">
        <v>10</v>
      </c>
      <c r="B25" s="448" t="str">
        <f>'реч. разв.'!B26</f>
        <v xml:space="preserve">Е. Ульяна </v>
      </c>
      <c r="C25" s="638">
        <v>2</v>
      </c>
      <c r="D25" s="665"/>
      <c r="E25" s="666"/>
      <c r="F25" s="638">
        <v>1</v>
      </c>
      <c r="G25" s="665"/>
      <c r="H25" s="667"/>
      <c r="I25" s="638">
        <v>2</v>
      </c>
      <c r="J25" s="665"/>
      <c r="K25" s="666"/>
      <c r="L25" s="638">
        <v>2</v>
      </c>
      <c r="M25" s="665"/>
      <c r="N25" s="666"/>
      <c r="O25" s="638">
        <v>1</v>
      </c>
      <c r="P25" s="665"/>
      <c r="Q25" s="666"/>
      <c r="R25" s="638">
        <v>2</v>
      </c>
      <c r="S25" s="665"/>
      <c r="T25" s="667"/>
      <c r="U25" s="638">
        <v>1</v>
      </c>
      <c r="V25" s="665"/>
      <c r="W25" s="666"/>
      <c r="X25" s="103">
        <f t="shared" si="0"/>
        <v>11</v>
      </c>
      <c r="Y25" s="83" t="str">
        <f t="shared" si="1"/>
        <v>средний</v>
      </c>
      <c r="Z25" s="103">
        <f t="shared" si="2"/>
        <v>0</v>
      </c>
      <c r="AA25" s="83" t="str">
        <f t="shared" si="3"/>
        <v>низкий</v>
      </c>
      <c r="AB25" s="103">
        <f t="shared" si="4"/>
        <v>0</v>
      </c>
      <c r="AC25" s="466" t="str">
        <f t="shared" si="5"/>
        <v>низкий</v>
      </c>
    </row>
    <row r="26" spans="1:29" s="77" customFormat="1" ht="22.7" customHeight="1">
      <c r="A26" s="416">
        <v>11</v>
      </c>
      <c r="B26" s="448" t="str">
        <f>'реч. разв.'!B27</f>
        <v xml:space="preserve">И.  Аиша </v>
      </c>
      <c r="C26" s="638">
        <v>1</v>
      </c>
      <c r="D26" s="665"/>
      <c r="E26" s="666"/>
      <c r="F26" s="638">
        <v>1</v>
      </c>
      <c r="G26" s="665"/>
      <c r="H26" s="667"/>
      <c r="I26" s="638">
        <v>2</v>
      </c>
      <c r="J26" s="665"/>
      <c r="K26" s="666"/>
      <c r="L26" s="638">
        <v>2</v>
      </c>
      <c r="M26" s="665"/>
      <c r="N26" s="666"/>
      <c r="O26" s="638">
        <v>1</v>
      </c>
      <c r="P26" s="665"/>
      <c r="Q26" s="666"/>
      <c r="R26" s="638">
        <v>2</v>
      </c>
      <c r="S26" s="665"/>
      <c r="T26" s="667"/>
      <c r="U26" s="638">
        <v>1</v>
      </c>
      <c r="V26" s="665"/>
      <c r="W26" s="666"/>
      <c r="X26" s="103">
        <f t="shared" si="0"/>
        <v>10</v>
      </c>
      <c r="Y26" s="83" t="str">
        <f t="shared" si="1"/>
        <v>низкий</v>
      </c>
      <c r="Z26" s="103">
        <f t="shared" si="2"/>
        <v>0</v>
      </c>
      <c r="AA26" s="83" t="str">
        <f t="shared" si="3"/>
        <v>низкий</v>
      </c>
      <c r="AB26" s="103">
        <f t="shared" si="4"/>
        <v>0</v>
      </c>
      <c r="AC26" s="466" t="str">
        <f t="shared" si="5"/>
        <v>низкий</v>
      </c>
    </row>
    <row r="27" spans="1:29" s="77" customFormat="1" ht="22.7" customHeight="1">
      <c r="A27" s="416">
        <v>12</v>
      </c>
      <c r="B27" s="448" t="str">
        <f>'реч. разв.'!B28</f>
        <v xml:space="preserve">К. Зумурия </v>
      </c>
      <c r="C27" s="638">
        <v>1</v>
      </c>
      <c r="D27" s="665"/>
      <c r="E27" s="666"/>
      <c r="F27" s="638">
        <v>1</v>
      </c>
      <c r="G27" s="665"/>
      <c r="H27" s="667"/>
      <c r="I27" s="638">
        <v>1</v>
      </c>
      <c r="J27" s="665"/>
      <c r="K27" s="666"/>
      <c r="L27" s="638">
        <v>1</v>
      </c>
      <c r="M27" s="665"/>
      <c r="N27" s="666"/>
      <c r="O27" s="638">
        <v>1</v>
      </c>
      <c r="P27" s="665"/>
      <c r="Q27" s="666"/>
      <c r="R27" s="638">
        <v>2</v>
      </c>
      <c r="S27" s="665"/>
      <c r="T27" s="667"/>
      <c r="U27" s="638">
        <v>1</v>
      </c>
      <c r="V27" s="665"/>
      <c r="W27" s="666"/>
      <c r="X27" s="103">
        <f t="shared" si="0"/>
        <v>8</v>
      </c>
      <c r="Y27" s="83" t="str">
        <f t="shared" si="1"/>
        <v>низкий</v>
      </c>
      <c r="Z27" s="103">
        <f t="shared" si="2"/>
        <v>0</v>
      </c>
      <c r="AA27" s="83" t="str">
        <f t="shared" si="3"/>
        <v>низкий</v>
      </c>
      <c r="AB27" s="103">
        <f t="shared" si="4"/>
        <v>0</v>
      </c>
      <c r="AC27" s="466" t="str">
        <f t="shared" si="5"/>
        <v>низкий</v>
      </c>
    </row>
    <row r="28" spans="1:29" s="77" customFormat="1" ht="22.7" customHeight="1">
      <c r="A28" s="416">
        <v>13</v>
      </c>
      <c r="B28" s="448" t="str">
        <f>'реч. разв.'!B29</f>
        <v xml:space="preserve">К. Амалия </v>
      </c>
      <c r="C28" s="638">
        <v>1</v>
      </c>
      <c r="D28" s="665"/>
      <c r="E28" s="666"/>
      <c r="F28" s="638">
        <v>2</v>
      </c>
      <c r="G28" s="665"/>
      <c r="H28" s="667"/>
      <c r="I28" s="638">
        <v>1</v>
      </c>
      <c r="J28" s="665"/>
      <c r="K28" s="666"/>
      <c r="L28" s="638">
        <v>2</v>
      </c>
      <c r="M28" s="665"/>
      <c r="N28" s="666"/>
      <c r="O28" s="638">
        <v>1</v>
      </c>
      <c r="P28" s="665"/>
      <c r="Q28" s="666"/>
      <c r="R28" s="638">
        <v>2</v>
      </c>
      <c r="S28" s="665"/>
      <c r="T28" s="667"/>
      <c r="U28" s="638">
        <v>1</v>
      </c>
      <c r="V28" s="665"/>
      <c r="W28" s="666"/>
      <c r="X28" s="103">
        <f t="shared" si="0"/>
        <v>10</v>
      </c>
      <c r="Y28" s="83" t="str">
        <f t="shared" si="1"/>
        <v>низкий</v>
      </c>
      <c r="Z28" s="103">
        <f t="shared" si="2"/>
        <v>0</v>
      </c>
      <c r="AA28" s="83" t="str">
        <f t="shared" si="3"/>
        <v>низкий</v>
      </c>
      <c r="AB28" s="103">
        <f t="shared" si="4"/>
        <v>0</v>
      </c>
      <c r="AC28" s="466" t="str">
        <f t="shared" si="5"/>
        <v>низкий</v>
      </c>
    </row>
    <row r="29" spans="1:29" s="77" customFormat="1" ht="22.7" customHeight="1">
      <c r="A29" s="416">
        <v>14</v>
      </c>
      <c r="B29" s="448" t="str">
        <f>'реч. разв.'!B30</f>
        <v>К. Алексей</v>
      </c>
      <c r="C29" s="638">
        <v>1</v>
      </c>
      <c r="D29" s="665"/>
      <c r="E29" s="666"/>
      <c r="F29" s="638">
        <v>1</v>
      </c>
      <c r="G29" s="665"/>
      <c r="H29" s="667"/>
      <c r="I29" s="638">
        <v>2</v>
      </c>
      <c r="J29" s="665"/>
      <c r="K29" s="666"/>
      <c r="L29" s="638">
        <v>2</v>
      </c>
      <c r="M29" s="665"/>
      <c r="N29" s="666"/>
      <c r="O29" s="638">
        <v>1</v>
      </c>
      <c r="P29" s="665"/>
      <c r="Q29" s="666"/>
      <c r="R29" s="638">
        <v>2</v>
      </c>
      <c r="S29" s="665"/>
      <c r="T29" s="667"/>
      <c r="U29" s="638">
        <v>2</v>
      </c>
      <c r="V29" s="665"/>
      <c r="W29" s="666"/>
      <c r="X29" s="103">
        <f t="shared" si="0"/>
        <v>11</v>
      </c>
      <c r="Y29" s="83" t="str">
        <f t="shared" si="1"/>
        <v>средний</v>
      </c>
      <c r="Z29" s="103">
        <f t="shared" si="2"/>
        <v>0</v>
      </c>
      <c r="AA29" s="83" t="str">
        <f t="shared" si="3"/>
        <v>низкий</v>
      </c>
      <c r="AB29" s="103">
        <f t="shared" si="4"/>
        <v>0</v>
      </c>
      <c r="AC29" s="466" t="str">
        <f t="shared" si="5"/>
        <v>низкий</v>
      </c>
    </row>
    <row r="30" spans="1:29" s="77" customFormat="1" ht="22.7" customHeight="1">
      <c r="A30" s="416">
        <v>15</v>
      </c>
      <c r="B30" s="448" t="str">
        <f>'реч. разв.'!B31</f>
        <v xml:space="preserve">К. Арина </v>
      </c>
      <c r="C30" s="638">
        <v>2</v>
      </c>
      <c r="D30" s="665"/>
      <c r="E30" s="666"/>
      <c r="F30" s="638">
        <v>1</v>
      </c>
      <c r="G30" s="665"/>
      <c r="H30" s="667"/>
      <c r="I30" s="638">
        <v>2</v>
      </c>
      <c r="J30" s="665"/>
      <c r="K30" s="666"/>
      <c r="L30" s="638">
        <v>2</v>
      </c>
      <c r="M30" s="665"/>
      <c r="N30" s="666"/>
      <c r="O30" s="638">
        <v>1</v>
      </c>
      <c r="P30" s="665"/>
      <c r="Q30" s="666"/>
      <c r="R30" s="638">
        <v>2</v>
      </c>
      <c r="S30" s="665"/>
      <c r="T30" s="667"/>
      <c r="U30" s="638">
        <v>1</v>
      </c>
      <c r="V30" s="665"/>
      <c r="W30" s="666"/>
      <c r="X30" s="103">
        <f t="shared" si="0"/>
        <v>11</v>
      </c>
      <c r="Y30" s="83" t="str">
        <f t="shared" si="1"/>
        <v>средний</v>
      </c>
      <c r="Z30" s="103">
        <f t="shared" si="2"/>
        <v>0</v>
      </c>
      <c r="AA30" s="83" t="str">
        <f t="shared" si="3"/>
        <v>низкий</v>
      </c>
      <c r="AB30" s="103">
        <f t="shared" si="4"/>
        <v>0</v>
      </c>
      <c r="AC30" s="466" t="str">
        <f t="shared" si="5"/>
        <v>низкий</v>
      </c>
    </row>
    <row r="31" spans="1:29" s="77" customFormat="1" ht="22.7" customHeight="1">
      <c r="A31" s="416">
        <v>16</v>
      </c>
      <c r="B31" s="448" t="str">
        <f>'реч. разв.'!B32</f>
        <v>К. Никита</v>
      </c>
      <c r="C31" s="638">
        <v>2</v>
      </c>
      <c r="D31" s="665"/>
      <c r="E31" s="666"/>
      <c r="F31" s="638">
        <v>2</v>
      </c>
      <c r="G31" s="665"/>
      <c r="H31" s="667"/>
      <c r="I31" s="638">
        <v>1</v>
      </c>
      <c r="J31" s="665"/>
      <c r="K31" s="666"/>
      <c r="L31" s="638">
        <v>2</v>
      </c>
      <c r="M31" s="665"/>
      <c r="N31" s="666"/>
      <c r="O31" s="638">
        <v>1</v>
      </c>
      <c r="P31" s="665"/>
      <c r="Q31" s="666"/>
      <c r="R31" s="638">
        <v>2</v>
      </c>
      <c r="S31" s="665"/>
      <c r="T31" s="667"/>
      <c r="U31" s="638">
        <v>1</v>
      </c>
      <c r="V31" s="665"/>
      <c r="W31" s="666"/>
      <c r="X31" s="103">
        <f t="shared" si="0"/>
        <v>11</v>
      </c>
      <c r="Y31" s="83" t="str">
        <f t="shared" si="1"/>
        <v>средний</v>
      </c>
      <c r="Z31" s="103">
        <f t="shared" si="2"/>
        <v>0</v>
      </c>
      <c r="AA31" s="83" t="str">
        <f t="shared" si="3"/>
        <v>низкий</v>
      </c>
      <c r="AB31" s="103">
        <f t="shared" si="4"/>
        <v>0</v>
      </c>
      <c r="AC31" s="466" t="str">
        <f t="shared" si="5"/>
        <v>низкий</v>
      </c>
    </row>
    <row r="32" spans="1:29" s="77" customFormat="1" ht="22.7" customHeight="1">
      <c r="A32" s="416">
        <v>17</v>
      </c>
      <c r="B32" s="448" t="str">
        <f>'реч. разв.'!B33</f>
        <v xml:space="preserve">К. Сергей </v>
      </c>
      <c r="C32" s="638">
        <v>1</v>
      </c>
      <c r="D32" s="665"/>
      <c r="E32" s="666"/>
      <c r="F32" s="638">
        <v>1</v>
      </c>
      <c r="G32" s="665"/>
      <c r="H32" s="667"/>
      <c r="I32" s="638">
        <v>1</v>
      </c>
      <c r="J32" s="665"/>
      <c r="K32" s="666"/>
      <c r="L32" s="638">
        <v>2</v>
      </c>
      <c r="M32" s="665"/>
      <c r="N32" s="666"/>
      <c r="O32" s="638">
        <v>1</v>
      </c>
      <c r="P32" s="665"/>
      <c r="Q32" s="666"/>
      <c r="R32" s="638">
        <v>1</v>
      </c>
      <c r="S32" s="665"/>
      <c r="T32" s="667"/>
      <c r="U32" s="638">
        <v>1</v>
      </c>
      <c r="V32" s="665"/>
      <c r="W32" s="666"/>
      <c r="X32" s="103">
        <f t="shared" si="0"/>
        <v>8</v>
      </c>
      <c r="Y32" s="83" t="str">
        <f t="shared" si="1"/>
        <v>низкий</v>
      </c>
      <c r="Z32" s="103">
        <f t="shared" si="2"/>
        <v>0</v>
      </c>
      <c r="AA32" s="83" t="str">
        <f t="shared" si="3"/>
        <v>низкий</v>
      </c>
      <c r="AB32" s="103">
        <f t="shared" si="4"/>
        <v>0</v>
      </c>
      <c r="AC32" s="466" t="str">
        <f t="shared" si="5"/>
        <v>низкий</v>
      </c>
    </row>
    <row r="33" spans="1:29" s="77" customFormat="1" ht="22.7" customHeight="1">
      <c r="A33" s="416">
        <v>18</v>
      </c>
      <c r="B33" s="448" t="str">
        <f>'реч. разв.'!B34</f>
        <v xml:space="preserve">Л. Алина </v>
      </c>
      <c r="C33" s="638">
        <v>1</v>
      </c>
      <c r="D33" s="665"/>
      <c r="E33" s="666"/>
      <c r="F33" s="638">
        <v>1</v>
      </c>
      <c r="G33" s="665"/>
      <c r="H33" s="667"/>
      <c r="I33" s="638">
        <v>2</v>
      </c>
      <c r="J33" s="665"/>
      <c r="K33" s="666"/>
      <c r="L33" s="638">
        <v>2</v>
      </c>
      <c r="M33" s="665"/>
      <c r="N33" s="666"/>
      <c r="O33" s="638">
        <v>1</v>
      </c>
      <c r="P33" s="665"/>
      <c r="Q33" s="666"/>
      <c r="R33" s="638">
        <v>2</v>
      </c>
      <c r="S33" s="665"/>
      <c r="T33" s="667"/>
      <c r="U33" s="638">
        <v>2</v>
      </c>
      <c r="V33" s="665"/>
      <c r="W33" s="666"/>
      <c r="X33" s="103">
        <f t="shared" si="0"/>
        <v>11</v>
      </c>
      <c r="Y33" s="83" t="str">
        <f t="shared" si="1"/>
        <v>средний</v>
      </c>
      <c r="Z33" s="103">
        <f t="shared" si="2"/>
        <v>0</v>
      </c>
      <c r="AA33" s="83" t="str">
        <f t="shared" si="3"/>
        <v>низкий</v>
      </c>
      <c r="AB33" s="103">
        <f t="shared" si="4"/>
        <v>0</v>
      </c>
      <c r="AC33" s="466" t="str">
        <f t="shared" si="5"/>
        <v>низкий</v>
      </c>
    </row>
    <row r="34" spans="1:29" s="77" customFormat="1" ht="22.7" customHeight="1">
      <c r="A34" s="416">
        <v>19</v>
      </c>
      <c r="B34" s="448" t="str">
        <f>'реч. разв.'!B35</f>
        <v xml:space="preserve">М. Ролан </v>
      </c>
      <c r="C34" s="638">
        <v>1</v>
      </c>
      <c r="D34" s="665"/>
      <c r="E34" s="666"/>
      <c r="F34" s="638">
        <v>1</v>
      </c>
      <c r="G34" s="665"/>
      <c r="H34" s="667"/>
      <c r="I34" s="638">
        <v>2</v>
      </c>
      <c r="J34" s="665"/>
      <c r="K34" s="666"/>
      <c r="L34" s="638">
        <v>1</v>
      </c>
      <c r="M34" s="665"/>
      <c r="N34" s="666"/>
      <c r="O34" s="638">
        <v>1</v>
      </c>
      <c r="P34" s="665"/>
      <c r="Q34" s="666"/>
      <c r="R34" s="638">
        <v>2</v>
      </c>
      <c r="S34" s="665"/>
      <c r="T34" s="667"/>
      <c r="U34" s="638">
        <v>1</v>
      </c>
      <c r="V34" s="665"/>
      <c r="W34" s="666"/>
      <c r="X34" s="103">
        <f t="shared" si="0"/>
        <v>9</v>
      </c>
      <c r="Y34" s="83" t="str">
        <f t="shared" si="1"/>
        <v>низкий</v>
      </c>
      <c r="Z34" s="103">
        <f t="shared" si="2"/>
        <v>0</v>
      </c>
      <c r="AA34" s="83" t="str">
        <f t="shared" si="3"/>
        <v>низкий</v>
      </c>
      <c r="AB34" s="103">
        <f t="shared" si="4"/>
        <v>0</v>
      </c>
      <c r="AC34" s="466" t="str">
        <f t="shared" si="5"/>
        <v>низкий</v>
      </c>
    </row>
    <row r="35" spans="1:29" s="77" customFormat="1" ht="22.7" customHeight="1">
      <c r="A35" s="416">
        <v>20</v>
      </c>
      <c r="B35" s="448" t="str">
        <f>'реч. разв.'!B36</f>
        <v xml:space="preserve">Н. Артем </v>
      </c>
      <c r="C35" s="638">
        <v>1</v>
      </c>
      <c r="D35" s="665"/>
      <c r="E35" s="666"/>
      <c r="F35" s="638">
        <v>1</v>
      </c>
      <c r="G35" s="665"/>
      <c r="H35" s="667"/>
      <c r="I35" s="638">
        <v>1</v>
      </c>
      <c r="J35" s="665"/>
      <c r="K35" s="666"/>
      <c r="L35" s="638">
        <v>1</v>
      </c>
      <c r="M35" s="665"/>
      <c r="N35" s="666"/>
      <c r="O35" s="638">
        <v>1</v>
      </c>
      <c r="P35" s="665"/>
      <c r="Q35" s="666"/>
      <c r="R35" s="638">
        <v>1</v>
      </c>
      <c r="S35" s="665"/>
      <c r="T35" s="667"/>
      <c r="U35" s="638">
        <v>1</v>
      </c>
      <c r="V35" s="665"/>
      <c r="W35" s="666"/>
      <c r="X35" s="103">
        <f t="shared" si="0"/>
        <v>7</v>
      </c>
      <c r="Y35" s="83" t="str">
        <f t="shared" si="1"/>
        <v>низкий</v>
      </c>
      <c r="Z35" s="103">
        <f t="shared" si="2"/>
        <v>0</v>
      </c>
      <c r="AA35" s="83" t="str">
        <f t="shared" si="3"/>
        <v>низкий</v>
      </c>
      <c r="AB35" s="103">
        <f t="shared" si="4"/>
        <v>0</v>
      </c>
      <c r="AC35" s="466" t="str">
        <f t="shared" si="5"/>
        <v>низкий</v>
      </c>
    </row>
    <row r="36" spans="1:29" s="77" customFormat="1" ht="22.7" customHeight="1">
      <c r="A36" s="416">
        <v>21</v>
      </c>
      <c r="B36" s="448" t="str">
        <f>'реч. разв.'!B37</f>
        <v>П. Андрей</v>
      </c>
      <c r="C36" s="638">
        <v>1</v>
      </c>
      <c r="D36" s="668"/>
      <c r="E36" s="669"/>
      <c r="F36" s="636">
        <v>1</v>
      </c>
      <c r="G36" s="668"/>
      <c r="H36" s="670"/>
      <c r="I36" s="636">
        <v>2</v>
      </c>
      <c r="J36" s="668"/>
      <c r="K36" s="669"/>
      <c r="L36" s="638">
        <v>2</v>
      </c>
      <c r="M36" s="668"/>
      <c r="N36" s="669"/>
      <c r="O36" s="638">
        <v>1</v>
      </c>
      <c r="P36" s="668"/>
      <c r="Q36" s="669"/>
      <c r="R36" s="636">
        <v>2</v>
      </c>
      <c r="S36" s="668"/>
      <c r="T36" s="670"/>
      <c r="U36" s="636">
        <v>2</v>
      </c>
      <c r="V36" s="668"/>
      <c r="W36" s="669"/>
      <c r="X36" s="103">
        <f t="shared" si="0"/>
        <v>11</v>
      </c>
      <c r="Y36" s="83" t="str">
        <f t="shared" si="1"/>
        <v>средний</v>
      </c>
      <c r="Z36" s="103">
        <f t="shared" si="2"/>
        <v>0</v>
      </c>
      <c r="AA36" s="83" t="str">
        <f t="shared" si="3"/>
        <v>низкий</v>
      </c>
      <c r="AB36" s="103">
        <f t="shared" si="4"/>
        <v>0</v>
      </c>
      <c r="AC36" s="466" t="str">
        <f t="shared" si="5"/>
        <v>низкий</v>
      </c>
    </row>
    <row r="37" spans="1:29" s="77" customFormat="1" ht="22.7" customHeight="1">
      <c r="A37" s="416">
        <v>22</v>
      </c>
      <c r="B37" s="448" t="str">
        <f>'реч. разв.'!B38</f>
        <v xml:space="preserve">С. Александр </v>
      </c>
      <c r="C37" s="638">
        <v>2</v>
      </c>
      <c r="D37" s="665"/>
      <c r="E37" s="666"/>
      <c r="F37" s="638">
        <v>1</v>
      </c>
      <c r="G37" s="665"/>
      <c r="H37" s="667"/>
      <c r="I37" s="638">
        <v>2</v>
      </c>
      <c r="J37" s="665"/>
      <c r="K37" s="666"/>
      <c r="L37" s="638">
        <v>2</v>
      </c>
      <c r="M37" s="665"/>
      <c r="N37" s="666"/>
      <c r="O37" s="638">
        <v>1</v>
      </c>
      <c r="P37" s="665"/>
      <c r="Q37" s="666"/>
      <c r="R37" s="638">
        <v>2</v>
      </c>
      <c r="S37" s="665"/>
      <c r="T37" s="667"/>
      <c r="U37" s="638">
        <v>2</v>
      </c>
      <c r="V37" s="665"/>
      <c r="W37" s="666"/>
      <c r="X37" s="103">
        <f t="shared" si="0"/>
        <v>12</v>
      </c>
      <c r="Y37" s="83" t="str">
        <f t="shared" si="1"/>
        <v>средний</v>
      </c>
      <c r="Z37" s="103">
        <f t="shared" si="2"/>
        <v>0</v>
      </c>
      <c r="AA37" s="83" t="str">
        <f t="shared" si="3"/>
        <v>низкий</v>
      </c>
      <c r="AB37" s="103">
        <f t="shared" si="4"/>
        <v>0</v>
      </c>
      <c r="AC37" s="466" t="str">
        <f t="shared" si="5"/>
        <v>низкий</v>
      </c>
    </row>
    <row r="38" spans="1:29" s="77" customFormat="1" ht="22.7" customHeight="1">
      <c r="A38" s="416">
        <v>23</v>
      </c>
      <c r="B38" s="448" t="str">
        <f>'реч. разв.'!B39</f>
        <v xml:space="preserve">Ф. Мирон </v>
      </c>
      <c r="C38" s="638">
        <v>1</v>
      </c>
      <c r="D38" s="671"/>
      <c r="E38" s="663"/>
      <c r="F38" s="638">
        <v>1</v>
      </c>
      <c r="G38" s="671"/>
      <c r="H38" s="664"/>
      <c r="I38" s="638">
        <v>2</v>
      </c>
      <c r="J38" s="671"/>
      <c r="K38" s="663"/>
      <c r="L38" s="638">
        <v>2</v>
      </c>
      <c r="M38" s="671"/>
      <c r="N38" s="663"/>
      <c r="O38" s="638">
        <v>1</v>
      </c>
      <c r="P38" s="671"/>
      <c r="Q38" s="663"/>
      <c r="R38" s="638">
        <v>2</v>
      </c>
      <c r="S38" s="671"/>
      <c r="T38" s="664"/>
      <c r="U38" s="638">
        <v>2</v>
      </c>
      <c r="V38" s="671"/>
      <c r="W38" s="663"/>
      <c r="X38" s="103">
        <f t="shared" si="0"/>
        <v>11</v>
      </c>
      <c r="Y38" s="83" t="str">
        <f t="shared" si="1"/>
        <v>средний</v>
      </c>
      <c r="Z38" s="103">
        <f t="shared" si="2"/>
        <v>0</v>
      </c>
      <c r="AA38" s="83" t="str">
        <f t="shared" si="3"/>
        <v>низкий</v>
      </c>
      <c r="AB38" s="103">
        <f t="shared" si="4"/>
        <v>0</v>
      </c>
      <c r="AC38" s="466" t="str">
        <f t="shared" si="5"/>
        <v>низкий</v>
      </c>
    </row>
    <row r="39" spans="1:29" s="77" customFormat="1" ht="22.7" customHeight="1">
      <c r="A39" s="416">
        <v>24</v>
      </c>
      <c r="B39" s="448" t="str">
        <f>'реч. разв.'!B40</f>
        <v xml:space="preserve">Х. Мухаммад </v>
      </c>
      <c r="C39" s="638">
        <v>1</v>
      </c>
      <c r="D39" s="671"/>
      <c r="E39" s="663"/>
      <c r="F39" s="638">
        <v>1</v>
      </c>
      <c r="G39" s="671"/>
      <c r="H39" s="664"/>
      <c r="I39" s="638">
        <v>1</v>
      </c>
      <c r="J39" s="671"/>
      <c r="K39" s="663"/>
      <c r="L39" s="638">
        <v>1</v>
      </c>
      <c r="M39" s="671"/>
      <c r="N39" s="663"/>
      <c r="O39" s="638">
        <v>1</v>
      </c>
      <c r="P39" s="671"/>
      <c r="Q39" s="663"/>
      <c r="R39" s="638">
        <v>1</v>
      </c>
      <c r="S39" s="671"/>
      <c r="T39" s="664"/>
      <c r="U39" s="638">
        <v>1</v>
      </c>
      <c r="V39" s="671"/>
      <c r="W39" s="663"/>
      <c r="X39" s="103">
        <f t="shared" si="0"/>
        <v>7</v>
      </c>
      <c r="Y39" s="83" t="str">
        <f t="shared" si="1"/>
        <v>низкий</v>
      </c>
      <c r="Z39" s="103">
        <f t="shared" si="2"/>
        <v>0</v>
      </c>
      <c r="AA39" s="83" t="str">
        <f t="shared" si="3"/>
        <v>низкий</v>
      </c>
      <c r="AB39" s="103">
        <f t="shared" si="4"/>
        <v>0</v>
      </c>
      <c r="AC39" s="466" t="str">
        <f t="shared" si="5"/>
        <v>низкий</v>
      </c>
    </row>
    <row r="40" spans="1:29" s="77" customFormat="1" ht="22.7" customHeight="1">
      <c r="A40" s="417">
        <v>25</v>
      </c>
      <c r="B40" s="448" t="str">
        <f>'реч. разв.'!B41</f>
        <v xml:space="preserve">Я. Артем </v>
      </c>
      <c r="C40" s="638">
        <v>1</v>
      </c>
      <c r="D40" s="665"/>
      <c r="E40" s="666"/>
      <c r="F40" s="638">
        <v>1</v>
      </c>
      <c r="G40" s="665"/>
      <c r="H40" s="667"/>
      <c r="I40" s="638">
        <v>1</v>
      </c>
      <c r="J40" s="665"/>
      <c r="K40" s="666"/>
      <c r="L40" s="638">
        <v>1</v>
      </c>
      <c r="M40" s="665"/>
      <c r="N40" s="666"/>
      <c r="O40" s="638">
        <v>1</v>
      </c>
      <c r="P40" s="665"/>
      <c r="Q40" s="666"/>
      <c r="R40" s="638">
        <v>1</v>
      </c>
      <c r="S40" s="665"/>
      <c r="T40" s="667"/>
      <c r="U40" s="638">
        <v>1</v>
      </c>
      <c r="V40" s="665"/>
      <c r="W40" s="666"/>
      <c r="X40" s="103">
        <f t="shared" ref="X40" si="6">SUM(C40,F40,I40,L40,O40,R40,U40)</f>
        <v>7</v>
      </c>
      <c r="Y40" s="83" t="str">
        <f t="shared" ref="Y40" si="7">IF(X40&lt;11,"низкий",IF(X40&lt;18,"средний",IF(X40&gt;17,"высокий")))</f>
        <v>низкий</v>
      </c>
      <c r="Z40" s="103">
        <f t="shared" si="2"/>
        <v>0</v>
      </c>
      <c r="AA40" s="83" t="str">
        <f t="shared" si="3"/>
        <v>низкий</v>
      </c>
      <c r="AB40" s="103">
        <f t="shared" ref="AB40" si="8">SUM(E40,H40,K40,N40,Q40,T40,W40)</f>
        <v>0</v>
      </c>
      <c r="AC40" s="466" t="str">
        <f t="shared" ref="AC40" si="9">IF(AB40&lt;11,"низкий",IF(AB40&lt;18,"средний",IF(AB40&gt;17,"высокий")))</f>
        <v>низкий</v>
      </c>
    </row>
    <row r="41" spans="1:29" s="77" customFormat="1" ht="22.7" customHeight="1">
      <c r="A41" s="417">
        <v>26</v>
      </c>
      <c r="B41" s="448" t="str">
        <f>'реч. разв.'!B42</f>
        <v xml:space="preserve">Я. Николай </v>
      </c>
      <c r="C41" s="639">
        <v>1</v>
      </c>
      <c r="D41" s="672"/>
      <c r="E41" s="674"/>
      <c r="F41" s="638">
        <v>1</v>
      </c>
      <c r="G41" s="672"/>
      <c r="H41" s="674"/>
      <c r="I41" s="638">
        <v>1</v>
      </c>
      <c r="J41" s="672"/>
      <c r="K41" s="674"/>
      <c r="L41" s="639">
        <v>1</v>
      </c>
      <c r="M41" s="672"/>
      <c r="N41" s="674"/>
      <c r="O41" s="639">
        <v>1</v>
      </c>
      <c r="P41" s="672"/>
      <c r="Q41" s="674"/>
      <c r="R41" s="638">
        <v>1</v>
      </c>
      <c r="S41" s="672"/>
      <c r="T41" s="674"/>
      <c r="U41" s="638">
        <v>1</v>
      </c>
      <c r="V41" s="672"/>
      <c r="W41" s="674"/>
      <c r="X41" s="103">
        <f t="shared" ref="X41:X43" si="10">SUM(C41,F41,I41,L41,O41,R41,U41)</f>
        <v>7</v>
      </c>
      <c r="Y41" s="83" t="str">
        <f t="shared" ref="Y41:Y43" si="11">IF(X41&lt;11,"низкий",IF(X41&lt;18,"средний",IF(X41&gt;17,"высокий")))</f>
        <v>низкий</v>
      </c>
      <c r="Z41" s="103">
        <f t="shared" si="2"/>
        <v>0</v>
      </c>
      <c r="AA41" s="83" t="str">
        <f t="shared" si="3"/>
        <v>низкий</v>
      </c>
      <c r="AB41" s="103">
        <f t="shared" ref="AB41:AB42" si="12">SUM(E41,H41,K41,N41,Q41,T41,W41)</f>
        <v>0</v>
      </c>
      <c r="AC41" s="466" t="str">
        <f t="shared" ref="AC41:AC42" si="13">IF(AB41&lt;11,"низкий",IF(AB41&lt;18,"средний",IF(AB41&gt;17,"высокий")))</f>
        <v>низкий</v>
      </c>
    </row>
    <row r="42" spans="1:29" s="77" customFormat="1" ht="22.7" customHeight="1">
      <c r="A42" s="577">
        <v>27</v>
      </c>
      <c r="B42" s="448" t="str">
        <f>'реч. разв.'!B43</f>
        <v xml:space="preserve">Я. Василиса </v>
      </c>
      <c r="C42" s="637">
        <v>1</v>
      </c>
      <c r="D42" s="673"/>
      <c r="E42" s="675"/>
      <c r="F42" s="636">
        <v>1</v>
      </c>
      <c r="G42" s="673"/>
      <c r="H42" s="675"/>
      <c r="I42" s="636">
        <v>1</v>
      </c>
      <c r="J42" s="673"/>
      <c r="K42" s="675"/>
      <c r="L42" s="637">
        <v>1</v>
      </c>
      <c r="M42" s="673"/>
      <c r="N42" s="675"/>
      <c r="O42" s="637">
        <v>1</v>
      </c>
      <c r="P42" s="673"/>
      <c r="Q42" s="675"/>
      <c r="R42" s="636">
        <v>2</v>
      </c>
      <c r="S42" s="673"/>
      <c r="T42" s="675"/>
      <c r="U42" s="636">
        <v>1</v>
      </c>
      <c r="V42" s="673"/>
      <c r="W42" s="675"/>
      <c r="X42" s="103">
        <f t="shared" si="10"/>
        <v>8</v>
      </c>
      <c r="Y42" s="83" t="str">
        <f t="shared" si="11"/>
        <v>низкий</v>
      </c>
      <c r="Z42" s="103">
        <f t="shared" si="2"/>
        <v>0</v>
      </c>
      <c r="AA42" s="83" t="str">
        <f t="shared" si="3"/>
        <v>низкий</v>
      </c>
      <c r="AB42" s="103">
        <f t="shared" si="12"/>
        <v>0</v>
      </c>
      <c r="AC42" s="466" t="str">
        <f t="shared" si="13"/>
        <v>низкий</v>
      </c>
    </row>
    <row r="43" spans="1:29" s="77" customFormat="1" ht="22.7" customHeight="1">
      <c r="A43" s="577">
        <v>28</v>
      </c>
      <c r="B43" s="448" t="str">
        <f>'реч. разв.'!B44</f>
        <v xml:space="preserve">К. Есения </v>
      </c>
      <c r="C43" s="637">
        <v>1</v>
      </c>
      <c r="D43" s="673"/>
      <c r="E43" s="675"/>
      <c r="F43" s="636">
        <v>1</v>
      </c>
      <c r="G43" s="673"/>
      <c r="H43" s="675"/>
      <c r="I43" s="636">
        <v>2</v>
      </c>
      <c r="J43" s="673"/>
      <c r="K43" s="675"/>
      <c r="L43" s="637">
        <v>2</v>
      </c>
      <c r="M43" s="673"/>
      <c r="N43" s="675"/>
      <c r="O43" s="637">
        <v>1</v>
      </c>
      <c r="P43" s="673"/>
      <c r="Q43" s="675"/>
      <c r="R43" s="636">
        <v>2</v>
      </c>
      <c r="S43" s="673"/>
      <c r="T43" s="675"/>
      <c r="U43" s="636">
        <v>2</v>
      </c>
      <c r="V43" s="673"/>
      <c r="W43" s="675"/>
      <c r="X43" s="103">
        <f t="shared" si="10"/>
        <v>11</v>
      </c>
      <c r="Y43" s="104" t="str">
        <f t="shared" si="11"/>
        <v>средний</v>
      </c>
      <c r="Z43" s="103">
        <f t="shared" si="2"/>
        <v>0</v>
      </c>
      <c r="AA43" s="83" t="str">
        <f t="shared" si="3"/>
        <v>низкий</v>
      </c>
      <c r="AB43" s="103"/>
      <c r="AC43" s="105"/>
    </row>
    <row r="44" spans="1:29" s="77" customFormat="1" ht="22.7" customHeight="1">
      <c r="A44" s="468">
        <v>29</v>
      </c>
      <c r="B44" s="448">
        <f>'реч. разв.'!B45</f>
        <v>0</v>
      </c>
      <c r="C44" s="637"/>
      <c r="D44" s="673"/>
      <c r="E44" s="675"/>
      <c r="F44" s="636"/>
      <c r="G44" s="673"/>
      <c r="H44" s="675"/>
      <c r="I44" s="636"/>
      <c r="J44" s="673"/>
      <c r="K44" s="675"/>
      <c r="L44" s="637"/>
      <c r="M44" s="673"/>
      <c r="N44" s="675"/>
      <c r="O44" s="637"/>
      <c r="P44" s="673"/>
      <c r="Q44" s="675"/>
      <c r="R44" s="636"/>
      <c r="S44" s="673"/>
      <c r="T44" s="675"/>
      <c r="U44" s="636"/>
      <c r="V44" s="673"/>
      <c r="W44" s="675"/>
      <c r="X44" s="103"/>
      <c r="Y44" s="104"/>
      <c r="Z44" s="103">
        <f t="shared" si="2"/>
        <v>0</v>
      </c>
      <c r="AA44" s="83" t="str">
        <f t="shared" si="3"/>
        <v>низкий</v>
      </c>
      <c r="AB44" s="103"/>
      <c r="AC44" s="105"/>
    </row>
    <row r="45" spans="1:29" s="77" customFormat="1" ht="22.7" customHeight="1" thickBot="1">
      <c r="A45" s="418">
        <v>30</v>
      </c>
      <c r="B45" s="448">
        <f>'реч. разв.'!B46</f>
        <v>0</v>
      </c>
      <c r="C45" s="637"/>
      <c r="D45" s="673"/>
      <c r="E45" s="675"/>
      <c r="F45" s="636"/>
      <c r="G45" s="673"/>
      <c r="H45" s="675"/>
      <c r="I45" s="636"/>
      <c r="J45" s="673"/>
      <c r="K45" s="675"/>
      <c r="L45" s="637"/>
      <c r="M45" s="673"/>
      <c r="N45" s="675"/>
      <c r="O45" s="637"/>
      <c r="P45" s="673"/>
      <c r="Q45" s="675"/>
      <c r="R45" s="636"/>
      <c r="S45" s="673"/>
      <c r="T45" s="675"/>
      <c r="U45" s="636"/>
      <c r="V45" s="673"/>
      <c r="W45" s="675"/>
      <c r="X45" s="620"/>
      <c r="Y45" s="696"/>
      <c r="Z45" s="620">
        <f t="shared" si="2"/>
        <v>0</v>
      </c>
      <c r="AA45" s="624" t="str">
        <f t="shared" si="3"/>
        <v>низкий</v>
      </c>
      <c r="AB45" s="620"/>
      <c r="AC45" s="621"/>
    </row>
    <row r="46" spans="1:29" s="77" customFormat="1" ht="22.7" customHeight="1" thickBot="1">
      <c r="A46" s="446"/>
      <c r="B46" s="526" t="s">
        <v>165</v>
      </c>
      <c r="C46" s="562">
        <f>AVERAGE(C16:C45)</f>
        <v>1.25</v>
      </c>
      <c r="D46" s="562" t="e">
        <f>AVERAGE(D16:D45)</f>
        <v>#DIV/0!</v>
      </c>
      <c r="E46" s="548" t="e">
        <f>AVERAGE(E16:E45)</f>
        <v>#DIV/0!</v>
      </c>
      <c r="F46" s="562">
        <f t="shared" ref="F46:K46" si="14">AVERAGE(F16:F45)</f>
        <v>1.1428571428571428</v>
      </c>
      <c r="G46" s="562" t="e">
        <f t="shared" si="14"/>
        <v>#DIV/0!</v>
      </c>
      <c r="H46" s="548" t="e">
        <f t="shared" si="14"/>
        <v>#DIV/0!</v>
      </c>
      <c r="I46" s="562">
        <f t="shared" si="14"/>
        <v>1.4642857142857142</v>
      </c>
      <c r="J46" s="562" t="e">
        <f t="shared" si="14"/>
        <v>#DIV/0!</v>
      </c>
      <c r="K46" s="548" t="e">
        <f t="shared" si="14"/>
        <v>#DIV/0!</v>
      </c>
      <c r="L46" s="562">
        <f t="shared" ref="L46:Q46" si="15">AVERAGE(L16:L45)</f>
        <v>1.5714285714285714</v>
      </c>
      <c r="M46" s="562" t="e">
        <f t="shared" si="15"/>
        <v>#DIV/0!</v>
      </c>
      <c r="N46" s="548" t="e">
        <f t="shared" si="15"/>
        <v>#DIV/0!</v>
      </c>
      <c r="O46" s="562">
        <f t="shared" si="15"/>
        <v>1.0357142857142858</v>
      </c>
      <c r="P46" s="562" t="e">
        <f t="shared" si="15"/>
        <v>#DIV/0!</v>
      </c>
      <c r="Q46" s="548" t="e">
        <f t="shared" si="15"/>
        <v>#DIV/0!</v>
      </c>
      <c r="R46" s="562">
        <f t="shared" ref="R46:W46" si="16">AVERAGE(R16:R45)</f>
        <v>1.7142857142857142</v>
      </c>
      <c r="S46" s="562" t="e">
        <f t="shared" si="16"/>
        <v>#DIV/0!</v>
      </c>
      <c r="T46" s="548" t="e">
        <f t="shared" si="16"/>
        <v>#DIV/0!</v>
      </c>
      <c r="U46" s="562">
        <f t="shared" si="16"/>
        <v>1.25</v>
      </c>
      <c r="V46" s="562" t="e">
        <f t="shared" si="16"/>
        <v>#DIV/0!</v>
      </c>
      <c r="W46" s="548" t="e">
        <f t="shared" si="16"/>
        <v>#DIV/0!</v>
      </c>
      <c r="X46" s="618">
        <f t="shared" ref="X46" si="17">SUM(C46,F46,I46,L46)</f>
        <v>5.4285714285714279</v>
      </c>
      <c r="Y46" s="695" t="str">
        <f t="shared" ref="Y46" si="18">IF(X46&lt;6,"низкий",IF(X46&lt;10,"средний",IF(X46&gt;9,"высокий")))</f>
        <v>низкий</v>
      </c>
      <c r="Z46" s="618" t="e">
        <f t="shared" ref="Z46" si="19">SUM(E46,H46,K46,N46)</f>
        <v>#DIV/0!</v>
      </c>
      <c r="AA46" s="695" t="e">
        <f t="shared" ref="AA46" si="20">IF(Z46&lt;6,"низкий",IF(Z46&lt;10,"средний",IF(Z46&gt;9,"высокий")))</f>
        <v>#DIV/0!</v>
      </c>
      <c r="AB46" s="618" t="e">
        <f t="shared" ref="AB46" si="21">SUM(E46,H46,K46,N46)</f>
        <v>#DIV/0!</v>
      </c>
      <c r="AC46" s="619" t="e">
        <f t="shared" ref="AC46" si="22">IF(AB46&lt;6,"низкий",IF(AB46&lt;10,"средний",IF(AB46&gt;9,"высокий")))</f>
        <v>#DIV/0!</v>
      </c>
    </row>
    <row r="47" spans="1:29" s="77" customFormat="1" ht="22.7" customHeight="1" thickBot="1">
      <c r="A47" s="970" t="s">
        <v>15</v>
      </c>
      <c r="B47" s="971"/>
      <c r="C47" s="534">
        <f t="shared" ref="C47:D47" si="23">COUNT(C16:C45)</f>
        <v>28</v>
      </c>
      <c r="D47" s="534">
        <f t="shared" si="23"/>
        <v>0</v>
      </c>
      <c r="E47" s="535">
        <f t="shared" ref="E47:K47" si="24">COUNT(E16:E45)</f>
        <v>0</v>
      </c>
      <c r="F47" s="534">
        <f t="shared" si="24"/>
        <v>28</v>
      </c>
      <c r="G47" s="534">
        <f t="shared" si="24"/>
        <v>0</v>
      </c>
      <c r="H47" s="535">
        <f t="shared" si="24"/>
        <v>0</v>
      </c>
      <c r="I47" s="536">
        <f t="shared" si="24"/>
        <v>28</v>
      </c>
      <c r="J47" s="536">
        <f t="shared" si="24"/>
        <v>0</v>
      </c>
      <c r="K47" s="537">
        <f t="shared" si="24"/>
        <v>0</v>
      </c>
      <c r="L47" s="534">
        <f t="shared" ref="L47:M47" si="25">COUNT(L16:L45)</f>
        <v>28</v>
      </c>
      <c r="M47" s="534">
        <f t="shared" si="25"/>
        <v>0</v>
      </c>
      <c r="N47" s="535">
        <f>COUNT(N16:N45)</f>
        <v>0</v>
      </c>
      <c r="O47" s="534">
        <f t="shared" ref="O47:P47" si="26">COUNT(O16:O45)</f>
        <v>28</v>
      </c>
      <c r="P47" s="534">
        <f t="shared" si="26"/>
        <v>0</v>
      </c>
      <c r="Q47" s="535">
        <f t="shared" ref="Q47:W47" si="27">COUNT(Q16:Q45)</f>
        <v>0</v>
      </c>
      <c r="R47" s="534">
        <f t="shared" si="27"/>
        <v>28</v>
      </c>
      <c r="S47" s="534">
        <f t="shared" si="27"/>
        <v>0</v>
      </c>
      <c r="T47" s="535">
        <f t="shared" si="27"/>
        <v>0</v>
      </c>
      <c r="U47" s="536">
        <f t="shared" si="27"/>
        <v>28</v>
      </c>
      <c r="V47" s="536">
        <f t="shared" si="27"/>
        <v>0</v>
      </c>
      <c r="W47" s="537">
        <f t="shared" si="27"/>
        <v>0</v>
      </c>
      <c r="X47" s="922"/>
      <c r="Y47" s="923"/>
      <c r="Z47" s="661"/>
      <c r="AA47" s="661"/>
      <c r="AB47" s="922"/>
      <c r="AC47" s="923"/>
    </row>
    <row r="48" spans="1:29" ht="42.75" customHeight="1"/>
    <row r="49" spans="1:28" s="90" customFormat="1" ht="15.75" customHeight="1">
      <c r="A49" s="942" t="s">
        <v>202</v>
      </c>
      <c r="B49" s="943"/>
      <c r="C49" s="943"/>
      <c r="D49" s="943"/>
      <c r="E49" s="943"/>
      <c r="F49" s="943"/>
      <c r="G49" s="943"/>
      <c r="H49" s="944"/>
      <c r="I49" s="89"/>
      <c r="J49" s="945" t="s">
        <v>203</v>
      </c>
      <c r="K49" s="946"/>
      <c r="L49" s="946"/>
      <c r="M49" s="946"/>
      <c r="N49" s="946"/>
      <c r="O49" s="946"/>
      <c r="P49" s="946"/>
      <c r="Q49" s="946"/>
      <c r="R49" s="947"/>
      <c r="T49" s="945" t="s">
        <v>204</v>
      </c>
      <c r="U49" s="946"/>
      <c r="V49" s="946"/>
      <c r="W49" s="946"/>
      <c r="X49" s="946"/>
      <c r="Y49" s="946"/>
      <c r="Z49" s="946"/>
      <c r="AA49" s="946"/>
      <c r="AB49" s="947"/>
    </row>
    <row r="50" spans="1:28" s="90" customFormat="1" ht="15.75" customHeight="1">
      <c r="A50" s="91"/>
      <c r="B50" s="956" t="s">
        <v>41</v>
      </c>
      <c r="C50" s="948" t="s">
        <v>42</v>
      </c>
      <c r="D50" s="949"/>
      <c r="E50" s="952" t="s">
        <v>43</v>
      </c>
      <c r="F50" s="953"/>
      <c r="G50" s="948" t="s">
        <v>44</v>
      </c>
      <c r="H50" s="949"/>
      <c r="I50" s="92"/>
      <c r="J50" s="93"/>
      <c r="K50" s="948" t="s">
        <v>41</v>
      </c>
      <c r="L50" s="949"/>
      <c r="M50" s="948" t="s">
        <v>42</v>
      </c>
      <c r="N50" s="949"/>
      <c r="O50" s="952" t="s">
        <v>43</v>
      </c>
      <c r="P50" s="953"/>
      <c r="Q50" s="948" t="s">
        <v>44</v>
      </c>
      <c r="R50" s="949"/>
      <c r="T50" s="93"/>
      <c r="U50" s="948" t="s">
        <v>41</v>
      </c>
      <c r="V50" s="949"/>
      <c r="W50" s="948" t="s">
        <v>42</v>
      </c>
      <c r="X50" s="949"/>
      <c r="Y50" s="952" t="s">
        <v>43</v>
      </c>
      <c r="Z50" s="953"/>
      <c r="AA50" s="948" t="s">
        <v>44</v>
      </c>
      <c r="AB50" s="949"/>
    </row>
    <row r="51" spans="1:28" s="90" customFormat="1" ht="26.25" customHeight="1">
      <c r="A51" s="91"/>
      <c r="B51" s="957"/>
      <c r="C51" s="950"/>
      <c r="D51" s="951"/>
      <c r="E51" s="954"/>
      <c r="F51" s="955"/>
      <c r="G51" s="950"/>
      <c r="H51" s="951"/>
      <c r="I51" s="92"/>
      <c r="J51" s="93"/>
      <c r="K51" s="950"/>
      <c r="L51" s="951"/>
      <c r="M51" s="950"/>
      <c r="N51" s="951"/>
      <c r="O51" s="954"/>
      <c r="P51" s="955"/>
      <c r="Q51" s="950"/>
      <c r="R51" s="951"/>
      <c r="T51" s="93"/>
      <c r="U51" s="950"/>
      <c r="V51" s="951"/>
      <c r="W51" s="950"/>
      <c r="X51" s="951"/>
      <c r="Y51" s="954"/>
      <c r="Z51" s="955"/>
      <c r="AA51" s="950"/>
      <c r="AB51" s="951"/>
    </row>
    <row r="52" spans="1:28" s="90" customFormat="1" ht="18.75">
      <c r="A52" s="91" t="s">
        <v>9</v>
      </c>
      <c r="B52" s="94">
        <f>AVERAGE(C47,F47,I47,L47)</f>
        <v>28</v>
      </c>
      <c r="C52" s="962">
        <f>COUNTIF(Y16:Y45,"высокий")</f>
        <v>0</v>
      </c>
      <c r="D52" s="963"/>
      <c r="E52" s="962">
        <f>COUNTIF(Y16:Y45,"средний")</f>
        <v>12</v>
      </c>
      <c r="F52" s="963"/>
      <c r="G52" s="962">
        <f>COUNTIF(Y16:Y45,"низкий")</f>
        <v>16</v>
      </c>
      <c r="H52" s="963"/>
      <c r="I52" s="92"/>
      <c r="J52" s="91" t="s">
        <v>9</v>
      </c>
      <c r="K52" s="962">
        <f>AVERAGE(D47,G47,J47,M47,P47,S47,V47)</f>
        <v>0</v>
      </c>
      <c r="L52" s="963"/>
      <c r="M52" s="964">
        <f>COUNTIF(AA16:AA45,"высокий")</f>
        <v>0</v>
      </c>
      <c r="N52" s="965"/>
      <c r="O52" s="960">
        <f>COUNTIF(AA16:AA45,"средний")</f>
        <v>0</v>
      </c>
      <c r="P52" s="961"/>
      <c r="Q52" s="960">
        <f>COUNTIF(AA16:AA45,"низкий")</f>
        <v>30</v>
      </c>
      <c r="R52" s="961"/>
      <c r="T52" s="91" t="s">
        <v>9</v>
      </c>
      <c r="U52" s="962">
        <f>AVERAGE(E47,H47,K47,N47)</f>
        <v>0</v>
      </c>
      <c r="V52" s="963"/>
      <c r="W52" s="964">
        <f>COUNTIF(AC16:AC45,"высокий")</f>
        <v>0</v>
      </c>
      <c r="X52" s="965"/>
      <c r="Y52" s="960">
        <f>COUNTIF(AC16:AC45,"средний")</f>
        <v>0</v>
      </c>
      <c r="Z52" s="961"/>
      <c r="AA52" s="960">
        <f>COUNTIF(AC16:AC45,"низкий")</f>
        <v>27</v>
      </c>
      <c r="AB52" s="961"/>
    </row>
    <row r="53" spans="1:28" s="90" customFormat="1" ht="18.75">
      <c r="A53" s="91" t="s">
        <v>10</v>
      </c>
      <c r="B53" s="91"/>
      <c r="C53" s="958">
        <f>(C52*100%)/B52</f>
        <v>0</v>
      </c>
      <c r="D53" s="959"/>
      <c r="E53" s="958">
        <f>(E52*100%)/B52</f>
        <v>0.42857142857142855</v>
      </c>
      <c r="F53" s="959"/>
      <c r="G53" s="958">
        <f>(G52*100%)/B52</f>
        <v>0.5714285714285714</v>
      </c>
      <c r="H53" s="959"/>
      <c r="I53" s="92"/>
      <c r="J53" s="91" t="s">
        <v>10</v>
      </c>
      <c r="K53" s="656"/>
      <c r="L53" s="657"/>
      <c r="M53" s="966" t="e">
        <f>(M52*100%)/K52</f>
        <v>#DIV/0!</v>
      </c>
      <c r="N53" s="967"/>
      <c r="O53" s="966" t="e">
        <f>(O52*100%)/K52</f>
        <v>#DIV/0!</v>
      </c>
      <c r="P53" s="967"/>
      <c r="Q53" s="966" t="e">
        <f>(Q52*100%)/K52</f>
        <v>#DIV/0!</v>
      </c>
      <c r="R53" s="967"/>
      <c r="T53" s="91" t="s">
        <v>10</v>
      </c>
      <c r="U53" s="656"/>
      <c r="V53" s="657"/>
      <c r="W53" s="966" t="e">
        <f>(W52*100%)/U52</f>
        <v>#DIV/0!</v>
      </c>
      <c r="X53" s="967"/>
      <c r="Y53" s="966" t="e">
        <f>(Y52*100%)/U52</f>
        <v>#DIV/0!</v>
      </c>
      <c r="Z53" s="967"/>
      <c r="AA53" s="966" t="e">
        <f>(AA52*100%)/U52</f>
        <v>#DIV/0!</v>
      </c>
      <c r="AB53" s="967"/>
    </row>
    <row r="55" spans="1:28" ht="21" customHeight="1"/>
  </sheetData>
  <sheetProtection selectLockedCells="1" selectUnlockedCells="1"/>
  <protectedRanges>
    <protectedRange sqref="C8:D9 E7:J9" name="Диапазон1_1_2"/>
  </protectedRanges>
  <mergeCells count="60">
    <mergeCell ref="B13:B15"/>
    <mergeCell ref="A13:A15"/>
    <mergeCell ref="AB47:AC47"/>
    <mergeCell ref="C14:E14"/>
    <mergeCell ref="F14:H14"/>
    <mergeCell ref="I14:K14"/>
    <mergeCell ref="L14:N14"/>
    <mergeCell ref="X14:Y15"/>
    <mergeCell ref="AB14:AC15"/>
    <mergeCell ref="A47:B47"/>
    <mergeCell ref="X47:Y47"/>
    <mergeCell ref="C13:AC13"/>
    <mergeCell ref="U14:W14"/>
    <mergeCell ref="R14:T14"/>
    <mergeCell ref="O14:Q14"/>
    <mergeCell ref="Z14:AA15"/>
    <mergeCell ref="A10:Y10"/>
    <mergeCell ref="A6:B6"/>
    <mergeCell ref="C8:I8"/>
    <mergeCell ref="A1:AH1"/>
    <mergeCell ref="A2:AH2"/>
    <mergeCell ref="A3:AH3"/>
    <mergeCell ref="A4:AH4"/>
    <mergeCell ref="C6:L6"/>
    <mergeCell ref="C7:L7"/>
    <mergeCell ref="W50:X51"/>
    <mergeCell ref="Q50:R51"/>
    <mergeCell ref="B50:B51"/>
    <mergeCell ref="T49:AB49"/>
    <mergeCell ref="J49:R49"/>
    <mergeCell ref="A49:H49"/>
    <mergeCell ref="AA50:AB51"/>
    <mergeCell ref="Y50:Z51"/>
    <mergeCell ref="U50:V51"/>
    <mergeCell ref="O50:P51"/>
    <mergeCell ref="M50:N51"/>
    <mergeCell ref="K50:L51"/>
    <mergeCell ref="G50:H51"/>
    <mergeCell ref="E50:F51"/>
    <mergeCell ref="C50:D51"/>
    <mergeCell ref="Q53:R53"/>
    <mergeCell ref="Q52:R52"/>
    <mergeCell ref="C53:D53"/>
    <mergeCell ref="O52:P52"/>
    <mergeCell ref="O53:P53"/>
    <mergeCell ref="M52:N52"/>
    <mergeCell ref="M53:N53"/>
    <mergeCell ref="K52:L52"/>
    <mergeCell ref="G52:H52"/>
    <mergeCell ref="G53:H53"/>
    <mergeCell ref="E52:F52"/>
    <mergeCell ref="E53:F53"/>
    <mergeCell ref="C52:D52"/>
    <mergeCell ref="AA52:AB52"/>
    <mergeCell ref="AA53:AB53"/>
    <mergeCell ref="Y52:Z52"/>
    <mergeCell ref="Y53:Z53"/>
    <mergeCell ref="U52:V52"/>
    <mergeCell ref="W53:X53"/>
    <mergeCell ref="W52:X52"/>
  </mergeCells>
  <phoneticPr fontId="0" type="noConversion"/>
  <printOptions horizontalCentered="1" verticalCentered="1"/>
  <pageMargins left="0.55118110236220474" right="0.55118110236220474" top="0.78740157480314965" bottom="0.59055118110236227" header="0" footer="0"/>
  <pageSetup paperSize="9" scale="31" fitToHeight="30" orientation="landscape" horizontalDpi="4294967293" r:id="rId1"/>
  <headerFooter alignWithMargins="0"/>
  <rowBreaks count="1" manualBreakCount="1">
    <brk id="50" max="2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0"/>
  <sheetViews>
    <sheetView view="pageBreakPreview" topLeftCell="A14" zoomScale="42" zoomScaleSheetLayoutView="42" workbookViewId="0">
      <selection activeCell="X32" sqref="X32"/>
    </sheetView>
  </sheetViews>
  <sheetFormatPr defaultRowHeight="12.75"/>
  <cols>
    <col min="1" max="1" width="9.42578125" customWidth="1"/>
    <col min="2" max="2" width="28.42578125" customWidth="1"/>
    <col min="3" max="11" width="12.28515625" customWidth="1"/>
    <col min="12" max="12" width="18.140625" customWidth="1"/>
    <col min="13" max="17" width="15.7109375" customWidth="1"/>
    <col min="18" max="26" width="11.7109375" customWidth="1"/>
    <col min="27" max="27" width="14.28515625" customWidth="1"/>
    <col min="28" max="30" width="18.5703125" customWidth="1"/>
    <col min="31" max="31" width="10.5703125" customWidth="1"/>
    <col min="32" max="32" width="18.140625" customWidth="1"/>
    <col min="33" max="33" width="13.28515625" customWidth="1"/>
    <col min="34" max="34" width="16.7109375" customWidth="1"/>
    <col min="40" max="40" width="11.42578125" customWidth="1"/>
    <col min="42" max="42" width="10.85546875" customWidth="1"/>
    <col min="43" max="43" width="6.28515625" customWidth="1"/>
  </cols>
  <sheetData>
    <row r="1" spans="1:40" s="77" customFormat="1" ht="23.25">
      <c r="A1" s="904" t="s">
        <v>48</v>
      </c>
      <c r="B1" s="904"/>
      <c r="C1" s="904"/>
      <c r="D1" s="904"/>
      <c r="E1" s="904"/>
      <c r="F1" s="904"/>
      <c r="G1" s="904"/>
      <c r="H1" s="904"/>
      <c r="I1" s="904"/>
      <c r="J1" s="904"/>
      <c r="K1" s="904"/>
      <c r="L1" s="904"/>
      <c r="M1" s="904"/>
      <c r="N1" s="904"/>
      <c r="O1" s="904"/>
      <c r="P1" s="904"/>
      <c r="Q1" s="904"/>
      <c r="R1" s="904"/>
      <c r="S1" s="904"/>
      <c r="T1" s="904"/>
      <c r="U1" s="904"/>
      <c r="V1" s="904"/>
      <c r="W1" s="904"/>
      <c r="X1" s="904"/>
      <c r="Y1" s="904"/>
      <c r="Z1" s="904"/>
      <c r="AA1" s="904"/>
      <c r="AB1" s="904"/>
      <c r="AC1" s="904"/>
      <c r="AD1" s="904"/>
      <c r="AE1" s="904"/>
      <c r="AF1" s="904"/>
      <c r="AG1" s="904"/>
      <c r="AH1" s="904"/>
      <c r="AI1" s="904"/>
      <c r="AJ1" s="95"/>
      <c r="AK1" s="95"/>
      <c r="AL1" s="95"/>
      <c r="AM1" s="95"/>
      <c r="AN1" s="95"/>
    </row>
    <row r="2" spans="1:40" s="77" customFormat="1" ht="23.25">
      <c r="A2" s="905" t="s">
        <v>0</v>
      </c>
      <c r="B2" s="905"/>
      <c r="C2" s="905"/>
      <c r="D2" s="905"/>
      <c r="E2" s="905"/>
      <c r="F2" s="905"/>
      <c r="G2" s="905"/>
      <c r="H2" s="905"/>
      <c r="I2" s="905"/>
      <c r="J2" s="905"/>
      <c r="K2" s="905"/>
      <c r="L2" s="905"/>
      <c r="M2" s="905"/>
      <c r="N2" s="905"/>
      <c r="O2" s="905"/>
      <c r="P2" s="905"/>
      <c r="Q2" s="905"/>
      <c r="R2" s="905"/>
      <c r="S2" s="905"/>
      <c r="T2" s="905"/>
      <c r="U2" s="905"/>
      <c r="V2" s="905"/>
      <c r="W2" s="905"/>
      <c r="X2" s="905"/>
      <c r="Y2" s="905"/>
      <c r="Z2" s="905"/>
      <c r="AA2" s="905"/>
      <c r="AB2" s="905"/>
      <c r="AC2" s="905"/>
      <c r="AD2" s="905"/>
      <c r="AE2" s="905"/>
      <c r="AF2" s="905"/>
      <c r="AG2" s="905"/>
      <c r="AH2" s="905"/>
      <c r="AI2" s="905"/>
      <c r="AJ2" s="14"/>
      <c r="AK2" s="14"/>
      <c r="AL2" s="14"/>
      <c r="AM2" s="14"/>
      <c r="AN2" s="14"/>
    </row>
    <row r="3" spans="1:40" s="77" customFormat="1" ht="23.25">
      <c r="A3" s="905" t="s">
        <v>88</v>
      </c>
      <c r="B3" s="905"/>
      <c r="C3" s="905"/>
      <c r="D3" s="905"/>
      <c r="E3" s="905"/>
      <c r="F3" s="905"/>
      <c r="G3" s="905"/>
      <c r="H3" s="905"/>
      <c r="I3" s="905"/>
      <c r="J3" s="905"/>
      <c r="K3" s="905"/>
      <c r="L3" s="905"/>
      <c r="M3" s="905"/>
      <c r="N3" s="905"/>
      <c r="O3" s="905"/>
      <c r="P3" s="905"/>
      <c r="Q3" s="905"/>
      <c r="R3" s="905"/>
      <c r="S3" s="905"/>
      <c r="T3" s="905"/>
      <c r="U3" s="905"/>
      <c r="V3" s="905"/>
      <c r="W3" s="905"/>
      <c r="X3" s="905"/>
      <c r="Y3" s="905"/>
      <c r="Z3" s="905"/>
      <c r="AA3" s="905"/>
      <c r="AB3" s="905"/>
      <c r="AC3" s="905"/>
      <c r="AD3" s="905"/>
      <c r="AE3" s="905"/>
      <c r="AF3" s="905"/>
      <c r="AG3" s="905"/>
      <c r="AH3" s="905"/>
      <c r="AI3" s="905"/>
      <c r="AJ3" s="14"/>
      <c r="AK3" s="14"/>
      <c r="AL3" s="14"/>
      <c r="AM3" s="14"/>
      <c r="AN3" s="14"/>
    </row>
    <row r="4" spans="1:40" s="77" customFormat="1" ht="23.25">
      <c r="A4" s="1005" t="s">
        <v>89</v>
      </c>
      <c r="B4" s="1005"/>
      <c r="C4" s="1005"/>
      <c r="D4" s="1005"/>
      <c r="E4" s="1005"/>
      <c r="F4" s="1005"/>
      <c r="G4" s="1005"/>
      <c r="H4" s="1005"/>
      <c r="I4" s="1005"/>
      <c r="J4" s="1005"/>
      <c r="K4" s="1005"/>
      <c r="L4" s="1005"/>
      <c r="M4" s="1005"/>
      <c r="N4" s="1005"/>
      <c r="O4" s="1005"/>
      <c r="P4" s="1005"/>
      <c r="Q4" s="1005"/>
      <c r="R4" s="1005"/>
      <c r="S4" s="1005"/>
      <c r="T4" s="1005"/>
      <c r="U4" s="1005"/>
      <c r="V4" s="1005"/>
      <c r="W4" s="1005"/>
      <c r="X4" s="1005"/>
      <c r="Y4" s="1005"/>
      <c r="Z4" s="1005"/>
      <c r="AA4" s="1005"/>
      <c r="AB4" s="1005"/>
      <c r="AC4" s="1005"/>
      <c r="AD4" s="1005"/>
      <c r="AE4" s="1005"/>
      <c r="AF4" s="1005"/>
      <c r="AG4" s="1005"/>
      <c r="AH4" s="1005"/>
      <c r="AI4" s="1005"/>
      <c r="AJ4" s="96"/>
      <c r="AK4" s="96"/>
      <c r="AL4" s="96"/>
      <c r="AM4" s="96"/>
      <c r="AN4" s="96"/>
    </row>
    <row r="5" spans="1:40" ht="15.7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</row>
    <row r="6" spans="1:40" s="76" customFormat="1" ht="20.25">
      <c r="A6" s="907" t="s">
        <v>27</v>
      </c>
      <c r="B6" s="907"/>
      <c r="C6" s="1006" t="str">
        <f>'справка Н.Г.'!D4</f>
        <v>дети 3-4  лет жизни группы №1 общеразвивающей направленности</v>
      </c>
      <c r="D6" s="1007"/>
      <c r="E6" s="1007"/>
      <c r="F6" s="1007"/>
      <c r="G6" s="1007"/>
      <c r="H6" s="1007"/>
      <c r="I6" s="1007"/>
      <c r="J6" s="1007"/>
      <c r="K6" s="1007"/>
      <c r="L6" s="1008"/>
      <c r="M6" s="97"/>
      <c r="N6" s="97"/>
      <c r="O6" s="97"/>
      <c r="P6" s="98"/>
    </row>
    <row r="7" spans="1:40" s="76" customFormat="1" ht="20.25">
      <c r="A7" s="78" t="s">
        <v>8</v>
      </c>
      <c r="B7" s="78"/>
      <c r="C7" s="1009" t="str">
        <f>'справка Н.Г.'!D9</f>
        <v>Кузнецова  Ольга Яковлевна,</v>
      </c>
      <c r="D7" s="1010"/>
      <c r="E7" s="1010"/>
      <c r="F7" s="1010"/>
      <c r="G7" s="1010"/>
      <c r="H7" s="1010"/>
      <c r="I7" s="1010"/>
      <c r="J7" s="1010"/>
      <c r="K7" s="1010"/>
      <c r="L7" s="1011"/>
      <c r="M7" s="99"/>
      <c r="N7" s="99"/>
      <c r="O7" s="99"/>
      <c r="P7" s="99"/>
    </row>
    <row r="8" spans="1:40" s="76" customFormat="1" ht="20.25">
      <c r="A8" s="78" t="s">
        <v>7</v>
      </c>
      <c r="B8" s="79" t="str">
        <f>'справка Н.Г.'!C5</f>
        <v>2022-2023</v>
      </c>
      <c r="C8" s="911"/>
      <c r="D8" s="912"/>
      <c r="E8" s="912"/>
      <c r="F8" s="912"/>
      <c r="G8" s="912"/>
      <c r="H8" s="912"/>
      <c r="I8" s="912"/>
      <c r="J8" s="653"/>
    </row>
    <row r="9" spans="1:40" s="76" customFormat="1" ht="20.25">
      <c r="A9" s="100"/>
      <c r="B9" s="101"/>
      <c r="C9" s="465"/>
      <c r="D9" s="653"/>
      <c r="E9" s="465"/>
      <c r="F9" s="465"/>
      <c r="G9" s="653"/>
      <c r="H9" s="465"/>
      <c r="I9" s="465"/>
      <c r="J9" s="653"/>
    </row>
    <row r="10" spans="1:40" s="76" customFormat="1" ht="20.25">
      <c r="A10" s="907" t="s">
        <v>143</v>
      </c>
      <c r="B10" s="907"/>
      <c r="C10" s="907"/>
      <c r="D10" s="907"/>
      <c r="E10" s="907"/>
      <c r="F10" s="907"/>
      <c r="G10" s="907"/>
      <c r="H10" s="907"/>
      <c r="I10" s="907"/>
      <c r="J10" s="907"/>
      <c r="K10" s="907"/>
      <c r="L10" s="907"/>
      <c r="M10" s="907"/>
      <c r="N10" s="907"/>
      <c r="O10" s="907"/>
      <c r="P10" s="907"/>
      <c r="Q10" s="907"/>
      <c r="R10" s="907"/>
      <c r="S10" s="907"/>
      <c r="T10" s="907"/>
      <c r="U10" s="907"/>
      <c r="V10" s="907"/>
      <c r="W10" s="907"/>
      <c r="X10" s="907"/>
      <c r="Y10" s="907"/>
      <c r="Z10" s="907"/>
    </row>
    <row r="11" spans="1:40" ht="15.75">
      <c r="A11" s="1"/>
    </row>
    <row r="12" spans="1:40" ht="16.5" thickBot="1">
      <c r="A12" s="1"/>
    </row>
    <row r="13" spans="1:40" ht="16.5" customHeight="1" thickBot="1">
      <c r="A13" s="1012"/>
      <c r="B13" s="997" t="s">
        <v>1</v>
      </c>
      <c r="C13" s="1015" t="s">
        <v>70</v>
      </c>
      <c r="D13" s="1016"/>
      <c r="E13" s="1016"/>
      <c r="F13" s="1016"/>
      <c r="G13" s="1016"/>
      <c r="H13" s="1016"/>
      <c r="I13" s="1016"/>
      <c r="J13" s="1016"/>
      <c r="K13" s="1016"/>
      <c r="L13" s="1016"/>
      <c r="M13" s="1016"/>
      <c r="N13" s="1016"/>
      <c r="O13" s="1016"/>
      <c r="P13" s="1016"/>
      <c r="Q13" s="1017"/>
      <c r="R13" s="1021" t="s">
        <v>78</v>
      </c>
      <c r="S13" s="1022"/>
      <c r="T13" s="1022"/>
      <c r="U13" s="1022"/>
      <c r="V13" s="1022"/>
      <c r="W13" s="1022"/>
      <c r="X13" s="1022"/>
      <c r="Y13" s="1022"/>
      <c r="Z13" s="1022"/>
      <c r="AA13" s="1022"/>
      <c r="AB13" s="1022"/>
      <c r="AC13" s="1022"/>
      <c r="AD13" s="1022"/>
      <c r="AE13" s="1022"/>
      <c r="AF13" s="1023"/>
    </row>
    <row r="14" spans="1:40" s="4" customFormat="1" ht="122.25" customHeight="1" thickBot="1">
      <c r="A14" s="1013"/>
      <c r="B14" s="998"/>
      <c r="C14" s="720" t="s">
        <v>139</v>
      </c>
      <c r="D14" s="722"/>
      <c r="E14" s="721"/>
      <c r="F14" s="720" t="s">
        <v>138</v>
      </c>
      <c r="G14" s="722"/>
      <c r="H14" s="721"/>
      <c r="I14" s="720" t="s">
        <v>137</v>
      </c>
      <c r="J14" s="722"/>
      <c r="K14" s="721"/>
      <c r="L14" s="936" t="s">
        <v>37</v>
      </c>
      <c r="M14" s="937"/>
      <c r="N14" s="936" t="s">
        <v>181</v>
      </c>
      <c r="O14" s="937"/>
      <c r="P14" s="936" t="s">
        <v>38</v>
      </c>
      <c r="Q14" s="937"/>
      <c r="R14" s="929" t="s">
        <v>110</v>
      </c>
      <c r="S14" s="930"/>
      <c r="T14" s="931"/>
      <c r="U14" s="929" t="s">
        <v>111</v>
      </c>
      <c r="V14" s="930"/>
      <c r="W14" s="931"/>
      <c r="X14" s="929" t="s">
        <v>136</v>
      </c>
      <c r="Y14" s="930"/>
      <c r="Z14" s="931"/>
      <c r="AA14" s="932" t="s">
        <v>37</v>
      </c>
      <c r="AB14" s="933"/>
      <c r="AC14" s="936" t="s">
        <v>181</v>
      </c>
      <c r="AD14" s="937"/>
      <c r="AE14" s="932" t="s">
        <v>38</v>
      </c>
      <c r="AF14" s="933"/>
    </row>
    <row r="15" spans="1:40" s="4" customFormat="1" ht="42" customHeight="1" thickBot="1">
      <c r="A15" s="1014"/>
      <c r="B15" s="999"/>
      <c r="C15" s="27" t="s">
        <v>35</v>
      </c>
      <c r="D15" s="660" t="s">
        <v>179</v>
      </c>
      <c r="E15" s="30" t="s">
        <v>36</v>
      </c>
      <c r="F15" s="29" t="s">
        <v>35</v>
      </c>
      <c r="G15" s="660" t="s">
        <v>179</v>
      </c>
      <c r="H15" s="28" t="s">
        <v>36</v>
      </c>
      <c r="I15" s="27" t="s">
        <v>35</v>
      </c>
      <c r="J15" s="660" t="s">
        <v>180</v>
      </c>
      <c r="K15" s="30" t="s">
        <v>36</v>
      </c>
      <c r="L15" s="936"/>
      <c r="M15" s="937"/>
      <c r="N15" s="936"/>
      <c r="O15" s="937"/>
      <c r="P15" s="936"/>
      <c r="Q15" s="937"/>
      <c r="R15" s="27" t="s">
        <v>35</v>
      </c>
      <c r="S15" s="660" t="s">
        <v>179</v>
      </c>
      <c r="T15" s="30" t="s">
        <v>36</v>
      </c>
      <c r="U15" s="29" t="s">
        <v>35</v>
      </c>
      <c r="V15" s="660" t="s">
        <v>179</v>
      </c>
      <c r="W15" s="28" t="s">
        <v>36</v>
      </c>
      <c r="X15" s="27" t="s">
        <v>35</v>
      </c>
      <c r="Y15" s="660" t="s">
        <v>180</v>
      </c>
      <c r="Z15" s="30" t="s">
        <v>36</v>
      </c>
      <c r="AA15" s="934"/>
      <c r="AB15" s="935"/>
      <c r="AC15" s="936"/>
      <c r="AD15" s="937"/>
      <c r="AE15" s="934"/>
      <c r="AF15" s="935"/>
    </row>
    <row r="16" spans="1:40" s="77" customFormat="1" ht="22.7" customHeight="1">
      <c r="A16" s="415">
        <v>1</v>
      </c>
      <c r="B16" s="447" t="str">
        <f>'реч. разв.'!B17</f>
        <v xml:space="preserve">А. Эмиль </v>
      </c>
      <c r="C16" s="567">
        <v>1</v>
      </c>
      <c r="D16" s="662"/>
      <c r="E16" s="663"/>
      <c r="F16" s="567">
        <v>1</v>
      </c>
      <c r="G16" s="662"/>
      <c r="H16" s="664"/>
      <c r="I16" s="567">
        <v>1</v>
      </c>
      <c r="J16" s="662"/>
      <c r="K16" s="663"/>
      <c r="L16" s="87">
        <f>SUM(C16,F16,I16)</f>
        <v>3</v>
      </c>
      <c r="M16" s="84" t="str">
        <f>IF(L16&lt;5,"низкий",IF(L16&lt;8,"средний",IF(L16&gt;7,"высокий")))</f>
        <v>низкий</v>
      </c>
      <c r="N16" s="102">
        <f>SUM(D16,G16,J16)</f>
        <v>0</v>
      </c>
      <c r="O16" s="697" t="str">
        <f>IF(N16&lt;5,"низкий",IF(N16&lt;8,"средний",IF(N16&gt;7,"высокий")))</f>
        <v>низкий</v>
      </c>
      <c r="P16" s="580">
        <f>SUM(E16,H16,K16)</f>
        <v>0</v>
      </c>
      <c r="Q16" s="472" t="str">
        <f>IF(P16&lt;5,"низкий",IF(P16&lt;8,"средний",IF(P16&gt;7,"высокий")))</f>
        <v>низкий</v>
      </c>
      <c r="R16" s="567">
        <v>1</v>
      </c>
      <c r="S16" s="662"/>
      <c r="T16" s="663"/>
      <c r="U16" s="567">
        <v>1</v>
      </c>
      <c r="V16" s="662"/>
      <c r="W16" s="664"/>
      <c r="X16" s="567">
        <v>1</v>
      </c>
      <c r="Y16" s="662"/>
      <c r="Z16" s="663"/>
      <c r="AA16" s="82">
        <f>SUM(R16,U16,X16)</f>
        <v>3</v>
      </c>
      <c r="AB16" s="83" t="str">
        <f>IF(AA16&lt;5,"низкий",IF(AA16&lt;8,"средний",IF(AA16&gt;7,"высокий")))</f>
        <v>низкий</v>
      </c>
      <c r="AC16" s="102">
        <f>SUM(S16,V16,Y16)</f>
        <v>0</v>
      </c>
      <c r="AD16" s="676" t="str">
        <f>IF(AC16&lt;5,"низкий",IF(AC16&lt;8,"средний",IF(AC16&gt;7,"высокий")))</f>
        <v>низкий</v>
      </c>
      <c r="AE16" s="82">
        <f>SUM(T16,W16,Z16)</f>
        <v>0</v>
      </c>
      <c r="AF16" s="84" t="str">
        <f>IF(AE16&lt;5,"низкий",IF(AE16&lt;8,"средний",IF(AE16&gt;7,"высокий")))</f>
        <v>низкий</v>
      </c>
    </row>
    <row r="17" spans="1:32" s="77" customFormat="1" ht="22.7" customHeight="1">
      <c r="A17" s="416">
        <v>2</v>
      </c>
      <c r="B17" s="448" t="str">
        <f>'реч. разв.'!B18</f>
        <v xml:space="preserve">А. Эсма </v>
      </c>
      <c r="C17" s="638">
        <v>2</v>
      </c>
      <c r="D17" s="665"/>
      <c r="E17" s="666"/>
      <c r="F17" s="638">
        <v>2</v>
      </c>
      <c r="G17" s="665"/>
      <c r="H17" s="667"/>
      <c r="I17" s="638">
        <v>2</v>
      </c>
      <c r="J17" s="665"/>
      <c r="K17" s="666"/>
      <c r="L17" s="88">
        <f>SUM(C17,F17,I17)</f>
        <v>6</v>
      </c>
      <c r="M17" s="86" t="str">
        <f t="shared" ref="M17:M43" si="0">IF(L17&lt;5,"низкий",IF(L17&lt;8,"средний",IF(L17&gt;7,"высокий")))</f>
        <v>средний</v>
      </c>
      <c r="N17" s="103">
        <f t="shared" ref="N17:N45" si="1">SUM(D17,G17,J17)</f>
        <v>0</v>
      </c>
      <c r="O17" s="105" t="str">
        <f t="shared" ref="O17:O46" si="2">IF(N17&lt;5,"низкий",IF(N17&lt;8,"средний",IF(N17&gt;7,"высокий")))</f>
        <v>низкий</v>
      </c>
      <c r="P17" s="581">
        <f>SUM(E17,H17,K17)</f>
        <v>0</v>
      </c>
      <c r="Q17" s="466" t="str">
        <f>IF(P17&lt;5,"низкий",IF(P17&lt;8,"средний",IF(P17&gt;7,"высокий")))</f>
        <v>низкий</v>
      </c>
      <c r="R17" s="638">
        <v>2</v>
      </c>
      <c r="S17" s="665"/>
      <c r="T17" s="666"/>
      <c r="U17" s="638">
        <v>2</v>
      </c>
      <c r="V17" s="665"/>
      <c r="W17" s="667"/>
      <c r="X17" s="638">
        <v>2</v>
      </c>
      <c r="Y17" s="665"/>
      <c r="Z17" s="666"/>
      <c r="AA17" s="85">
        <f>SUM(R17,U17,X17)</f>
        <v>6</v>
      </c>
      <c r="AB17" s="83" t="str">
        <f>IF(AA17&lt;5,"низкий",IF(AA17&lt;8,"средний",IF(AA17&gt;7,"высокий")))</f>
        <v>средний</v>
      </c>
      <c r="AC17" s="103">
        <f t="shared" ref="AC17:AC45" si="3">SUM(S17,V17,Y17)</f>
        <v>0</v>
      </c>
      <c r="AD17" s="104" t="str">
        <f t="shared" ref="AD17:AD46" si="4">IF(AC17&lt;5,"низкий",IF(AC17&lt;8,"средний",IF(AC17&gt;7,"высокий")))</f>
        <v>низкий</v>
      </c>
      <c r="AE17" s="85">
        <f>SUM(T17,W17,Z17)</f>
        <v>0</v>
      </c>
      <c r="AF17" s="86" t="str">
        <f>IF(AE17&lt;5,"низкий",IF(AE17&lt;8,"средний",IF(AE17&gt;7,"высокий")))</f>
        <v>низкий</v>
      </c>
    </row>
    <row r="18" spans="1:32" s="77" customFormat="1" ht="22.7" customHeight="1">
      <c r="A18" s="416">
        <v>3</v>
      </c>
      <c r="B18" s="448" t="str">
        <f>'реч. разв.'!B19</f>
        <v xml:space="preserve">Г. Элина </v>
      </c>
      <c r="C18" s="638">
        <v>2</v>
      </c>
      <c r="D18" s="665"/>
      <c r="E18" s="666"/>
      <c r="F18" s="638">
        <v>1</v>
      </c>
      <c r="G18" s="665"/>
      <c r="H18" s="667"/>
      <c r="I18" s="638">
        <v>1</v>
      </c>
      <c r="J18" s="665"/>
      <c r="K18" s="666"/>
      <c r="L18" s="88">
        <f t="shared" ref="L18:L43" si="5">SUM(C18,F18,I18)</f>
        <v>4</v>
      </c>
      <c r="M18" s="86" t="str">
        <f t="shared" si="0"/>
        <v>низкий</v>
      </c>
      <c r="N18" s="103">
        <f t="shared" si="1"/>
        <v>0</v>
      </c>
      <c r="O18" s="105" t="str">
        <f t="shared" si="2"/>
        <v>низкий</v>
      </c>
      <c r="P18" s="581">
        <f t="shared" ref="P18:P42" si="6">SUM(E18,H18,K18)</f>
        <v>0</v>
      </c>
      <c r="Q18" s="466" t="str">
        <f t="shared" ref="Q18:Q42" si="7">IF(P18&lt;5,"низкий",IF(P18&lt;8,"средний",IF(P18&gt;7,"высокий")))</f>
        <v>низкий</v>
      </c>
      <c r="R18" s="638">
        <v>2</v>
      </c>
      <c r="S18" s="665"/>
      <c r="T18" s="666"/>
      <c r="U18" s="638">
        <v>1</v>
      </c>
      <c r="V18" s="665"/>
      <c r="W18" s="667"/>
      <c r="X18" s="638">
        <v>1</v>
      </c>
      <c r="Y18" s="665"/>
      <c r="Z18" s="666"/>
      <c r="AA18" s="85">
        <f t="shared" ref="AA18:AA38" si="8">SUM(R18,U18,X18)</f>
        <v>4</v>
      </c>
      <c r="AB18" s="83" t="str">
        <f t="shared" ref="AB18:AB38" si="9">IF(AA18&lt;5,"низкий",IF(AA18&lt;8,"средний",IF(AA18&gt;7,"высокий")))</f>
        <v>низкий</v>
      </c>
      <c r="AC18" s="103">
        <f t="shared" si="3"/>
        <v>0</v>
      </c>
      <c r="AD18" s="104" t="str">
        <f t="shared" si="4"/>
        <v>низкий</v>
      </c>
      <c r="AE18" s="85">
        <f t="shared" ref="AE18:AE38" si="10">SUM(T18,W18,Z18)</f>
        <v>0</v>
      </c>
      <c r="AF18" s="86" t="str">
        <f t="shared" ref="AF18:AF38" si="11">IF(AE18&lt;5,"низкий",IF(AE18&lt;8,"средний",IF(AE18&gt;7,"высокий")))</f>
        <v>низкий</v>
      </c>
    </row>
    <row r="19" spans="1:32" s="77" customFormat="1" ht="22.7" customHeight="1">
      <c r="A19" s="416">
        <v>4</v>
      </c>
      <c r="B19" s="448" t="str">
        <f>'реч. разв.'!B20</f>
        <v>Г. Сафина</v>
      </c>
      <c r="C19" s="638">
        <v>1</v>
      </c>
      <c r="D19" s="665"/>
      <c r="E19" s="666"/>
      <c r="F19" s="638">
        <v>2</v>
      </c>
      <c r="G19" s="665"/>
      <c r="H19" s="667"/>
      <c r="I19" s="638">
        <v>2</v>
      </c>
      <c r="J19" s="665"/>
      <c r="K19" s="666"/>
      <c r="L19" s="88">
        <f t="shared" si="5"/>
        <v>5</v>
      </c>
      <c r="M19" s="86" t="str">
        <f t="shared" si="0"/>
        <v>средний</v>
      </c>
      <c r="N19" s="103">
        <f t="shared" si="1"/>
        <v>0</v>
      </c>
      <c r="O19" s="105" t="str">
        <f t="shared" si="2"/>
        <v>низкий</v>
      </c>
      <c r="P19" s="581">
        <f t="shared" si="6"/>
        <v>0</v>
      </c>
      <c r="Q19" s="466" t="str">
        <f t="shared" si="7"/>
        <v>низкий</v>
      </c>
      <c r="R19" s="638">
        <v>2</v>
      </c>
      <c r="S19" s="665"/>
      <c r="T19" s="666"/>
      <c r="U19" s="638">
        <v>1</v>
      </c>
      <c r="V19" s="665"/>
      <c r="W19" s="667"/>
      <c r="X19" s="638">
        <v>2</v>
      </c>
      <c r="Y19" s="665"/>
      <c r="Z19" s="666"/>
      <c r="AA19" s="85">
        <f t="shared" si="8"/>
        <v>5</v>
      </c>
      <c r="AB19" s="83" t="str">
        <f t="shared" si="9"/>
        <v>средний</v>
      </c>
      <c r="AC19" s="103">
        <f t="shared" si="3"/>
        <v>0</v>
      </c>
      <c r="AD19" s="104" t="str">
        <f t="shared" si="4"/>
        <v>низкий</v>
      </c>
      <c r="AE19" s="85">
        <f t="shared" si="10"/>
        <v>0</v>
      </c>
      <c r="AF19" s="86" t="str">
        <f t="shared" si="11"/>
        <v>низкий</v>
      </c>
    </row>
    <row r="20" spans="1:32" s="77" customFormat="1" ht="22.7" customHeight="1">
      <c r="A20" s="416">
        <v>5</v>
      </c>
      <c r="B20" s="448" t="str">
        <f>'реч. разв.'!B21</f>
        <v xml:space="preserve">Г. Эмилия </v>
      </c>
      <c r="C20" s="638">
        <v>1</v>
      </c>
      <c r="D20" s="665"/>
      <c r="E20" s="666"/>
      <c r="F20" s="638">
        <v>2</v>
      </c>
      <c r="G20" s="665"/>
      <c r="H20" s="667"/>
      <c r="I20" s="638">
        <v>2</v>
      </c>
      <c r="J20" s="665"/>
      <c r="K20" s="666"/>
      <c r="L20" s="88">
        <f t="shared" si="5"/>
        <v>5</v>
      </c>
      <c r="M20" s="86" t="str">
        <f t="shared" si="0"/>
        <v>средний</v>
      </c>
      <c r="N20" s="103">
        <f t="shared" si="1"/>
        <v>0</v>
      </c>
      <c r="O20" s="105" t="str">
        <f t="shared" si="2"/>
        <v>низкий</v>
      </c>
      <c r="P20" s="581">
        <f t="shared" si="6"/>
        <v>0</v>
      </c>
      <c r="Q20" s="466" t="str">
        <f t="shared" si="7"/>
        <v>низкий</v>
      </c>
      <c r="R20" s="638">
        <v>2</v>
      </c>
      <c r="S20" s="665"/>
      <c r="T20" s="666"/>
      <c r="U20" s="638">
        <v>1</v>
      </c>
      <c r="V20" s="665"/>
      <c r="W20" s="667"/>
      <c r="X20" s="638">
        <v>1</v>
      </c>
      <c r="Y20" s="665"/>
      <c r="Z20" s="666"/>
      <c r="AA20" s="85">
        <f t="shared" si="8"/>
        <v>4</v>
      </c>
      <c r="AB20" s="83" t="str">
        <f t="shared" si="9"/>
        <v>низкий</v>
      </c>
      <c r="AC20" s="103">
        <f t="shared" si="3"/>
        <v>0</v>
      </c>
      <c r="AD20" s="104" t="str">
        <f t="shared" si="4"/>
        <v>низкий</v>
      </c>
      <c r="AE20" s="85">
        <f t="shared" si="10"/>
        <v>0</v>
      </c>
      <c r="AF20" s="86" t="str">
        <f t="shared" si="11"/>
        <v>низкий</v>
      </c>
    </row>
    <row r="21" spans="1:32" s="77" customFormat="1" ht="22.7" customHeight="1">
      <c r="A21" s="416">
        <v>6</v>
      </c>
      <c r="B21" s="448" t="str">
        <f>'реч. разв.'!B22</f>
        <v xml:space="preserve">Г. Степан </v>
      </c>
      <c r="C21" s="638">
        <v>1</v>
      </c>
      <c r="D21" s="665"/>
      <c r="E21" s="666"/>
      <c r="F21" s="638">
        <v>2</v>
      </c>
      <c r="G21" s="665"/>
      <c r="H21" s="667"/>
      <c r="I21" s="638">
        <v>1</v>
      </c>
      <c r="J21" s="665"/>
      <c r="K21" s="666"/>
      <c r="L21" s="88">
        <f t="shared" si="5"/>
        <v>4</v>
      </c>
      <c r="M21" s="86" t="str">
        <f t="shared" si="0"/>
        <v>низкий</v>
      </c>
      <c r="N21" s="103">
        <f t="shared" si="1"/>
        <v>0</v>
      </c>
      <c r="O21" s="105" t="str">
        <f t="shared" si="2"/>
        <v>низкий</v>
      </c>
      <c r="P21" s="581">
        <f t="shared" si="6"/>
        <v>0</v>
      </c>
      <c r="Q21" s="466" t="str">
        <f t="shared" si="7"/>
        <v>низкий</v>
      </c>
      <c r="R21" s="638">
        <v>2</v>
      </c>
      <c r="S21" s="665"/>
      <c r="T21" s="666"/>
      <c r="U21" s="638">
        <v>1</v>
      </c>
      <c r="V21" s="665"/>
      <c r="W21" s="667"/>
      <c r="X21" s="638">
        <v>1</v>
      </c>
      <c r="Y21" s="665"/>
      <c r="Z21" s="666"/>
      <c r="AA21" s="85">
        <f t="shared" si="8"/>
        <v>4</v>
      </c>
      <c r="AB21" s="83" t="str">
        <f t="shared" si="9"/>
        <v>низкий</v>
      </c>
      <c r="AC21" s="103">
        <f t="shared" si="3"/>
        <v>0</v>
      </c>
      <c r="AD21" s="104" t="str">
        <f t="shared" si="4"/>
        <v>низкий</v>
      </c>
      <c r="AE21" s="85">
        <f t="shared" si="10"/>
        <v>0</v>
      </c>
      <c r="AF21" s="86" t="str">
        <f t="shared" si="11"/>
        <v>низкий</v>
      </c>
    </row>
    <row r="22" spans="1:32" s="77" customFormat="1" ht="22.7" customHeight="1">
      <c r="A22" s="416">
        <v>7</v>
      </c>
      <c r="B22" s="448" t="str">
        <f>'реч. разв.'!B23</f>
        <v xml:space="preserve">Г. Надежда </v>
      </c>
      <c r="C22" s="638">
        <v>1</v>
      </c>
      <c r="D22" s="665"/>
      <c r="E22" s="666"/>
      <c r="F22" s="638">
        <v>2</v>
      </c>
      <c r="G22" s="665"/>
      <c r="H22" s="667"/>
      <c r="I22" s="638">
        <v>2</v>
      </c>
      <c r="J22" s="665"/>
      <c r="K22" s="666"/>
      <c r="L22" s="88">
        <f t="shared" si="5"/>
        <v>5</v>
      </c>
      <c r="M22" s="86" t="str">
        <f t="shared" si="0"/>
        <v>средний</v>
      </c>
      <c r="N22" s="103">
        <f t="shared" si="1"/>
        <v>0</v>
      </c>
      <c r="O22" s="105" t="str">
        <f t="shared" si="2"/>
        <v>низкий</v>
      </c>
      <c r="P22" s="581">
        <f t="shared" si="6"/>
        <v>0</v>
      </c>
      <c r="Q22" s="466" t="str">
        <f t="shared" si="7"/>
        <v>низкий</v>
      </c>
      <c r="R22" s="638">
        <v>2</v>
      </c>
      <c r="S22" s="665"/>
      <c r="T22" s="666"/>
      <c r="U22" s="638">
        <v>1</v>
      </c>
      <c r="V22" s="665"/>
      <c r="W22" s="667"/>
      <c r="X22" s="638">
        <v>1</v>
      </c>
      <c r="Y22" s="665"/>
      <c r="Z22" s="666"/>
      <c r="AA22" s="85">
        <f t="shared" si="8"/>
        <v>4</v>
      </c>
      <c r="AB22" s="83" t="str">
        <f t="shared" si="9"/>
        <v>низкий</v>
      </c>
      <c r="AC22" s="103">
        <f t="shared" si="3"/>
        <v>0</v>
      </c>
      <c r="AD22" s="104" t="str">
        <f t="shared" si="4"/>
        <v>низкий</v>
      </c>
      <c r="AE22" s="85">
        <f t="shared" si="10"/>
        <v>0</v>
      </c>
      <c r="AF22" s="86" t="str">
        <f t="shared" si="11"/>
        <v>низкий</v>
      </c>
    </row>
    <row r="23" spans="1:32" s="77" customFormat="1" ht="22.7" customHeight="1">
      <c r="A23" s="416">
        <v>8</v>
      </c>
      <c r="B23" s="448" t="str">
        <f>'реч. разв.'!B24</f>
        <v xml:space="preserve">Д. Мохина </v>
      </c>
      <c r="C23" s="638">
        <v>2</v>
      </c>
      <c r="D23" s="665"/>
      <c r="E23" s="666"/>
      <c r="F23" s="638">
        <v>2</v>
      </c>
      <c r="G23" s="665"/>
      <c r="H23" s="667"/>
      <c r="I23" s="638">
        <v>2</v>
      </c>
      <c r="J23" s="665"/>
      <c r="K23" s="666"/>
      <c r="L23" s="88">
        <f t="shared" si="5"/>
        <v>6</v>
      </c>
      <c r="M23" s="86" t="str">
        <f t="shared" si="0"/>
        <v>средний</v>
      </c>
      <c r="N23" s="103">
        <f t="shared" si="1"/>
        <v>0</v>
      </c>
      <c r="O23" s="105" t="str">
        <f t="shared" si="2"/>
        <v>низкий</v>
      </c>
      <c r="P23" s="581">
        <f t="shared" si="6"/>
        <v>0</v>
      </c>
      <c r="Q23" s="466" t="str">
        <f t="shared" si="7"/>
        <v>низкий</v>
      </c>
      <c r="R23" s="638">
        <v>2</v>
      </c>
      <c r="S23" s="665"/>
      <c r="T23" s="666"/>
      <c r="U23" s="638">
        <v>1</v>
      </c>
      <c r="V23" s="665"/>
      <c r="W23" s="667"/>
      <c r="X23" s="638">
        <v>1</v>
      </c>
      <c r="Y23" s="665"/>
      <c r="Z23" s="666"/>
      <c r="AA23" s="85">
        <f t="shared" si="8"/>
        <v>4</v>
      </c>
      <c r="AB23" s="83" t="str">
        <f t="shared" si="9"/>
        <v>низкий</v>
      </c>
      <c r="AC23" s="103">
        <f t="shared" si="3"/>
        <v>0</v>
      </c>
      <c r="AD23" s="104" t="str">
        <f t="shared" si="4"/>
        <v>низкий</v>
      </c>
      <c r="AE23" s="85">
        <f t="shared" si="10"/>
        <v>0</v>
      </c>
      <c r="AF23" s="86" t="str">
        <f t="shared" si="11"/>
        <v>низкий</v>
      </c>
    </row>
    <row r="24" spans="1:32" s="77" customFormat="1" ht="22.7" customHeight="1">
      <c r="A24" s="416">
        <v>9</v>
      </c>
      <c r="B24" s="448" t="str">
        <f>'реч. разв.'!B25</f>
        <v xml:space="preserve">Е. Платон </v>
      </c>
      <c r="C24" s="638">
        <v>1</v>
      </c>
      <c r="D24" s="665"/>
      <c r="E24" s="666"/>
      <c r="F24" s="638">
        <v>1</v>
      </c>
      <c r="G24" s="665"/>
      <c r="H24" s="667"/>
      <c r="I24" s="638">
        <v>2</v>
      </c>
      <c r="J24" s="665"/>
      <c r="K24" s="666"/>
      <c r="L24" s="88">
        <f t="shared" si="5"/>
        <v>4</v>
      </c>
      <c r="M24" s="86" t="str">
        <f t="shared" si="0"/>
        <v>низкий</v>
      </c>
      <c r="N24" s="103">
        <f t="shared" si="1"/>
        <v>0</v>
      </c>
      <c r="O24" s="105" t="str">
        <f t="shared" si="2"/>
        <v>низкий</v>
      </c>
      <c r="P24" s="581">
        <f t="shared" si="6"/>
        <v>0</v>
      </c>
      <c r="Q24" s="466" t="str">
        <f t="shared" si="7"/>
        <v>низкий</v>
      </c>
      <c r="R24" s="638">
        <v>2</v>
      </c>
      <c r="S24" s="665"/>
      <c r="T24" s="666"/>
      <c r="U24" s="638">
        <v>1</v>
      </c>
      <c r="V24" s="665"/>
      <c r="W24" s="667"/>
      <c r="X24" s="638">
        <v>1</v>
      </c>
      <c r="Y24" s="665"/>
      <c r="Z24" s="666"/>
      <c r="AA24" s="85">
        <f t="shared" si="8"/>
        <v>4</v>
      </c>
      <c r="AB24" s="83" t="str">
        <f t="shared" si="9"/>
        <v>низкий</v>
      </c>
      <c r="AC24" s="103">
        <f t="shared" si="3"/>
        <v>0</v>
      </c>
      <c r="AD24" s="104" t="str">
        <f t="shared" si="4"/>
        <v>низкий</v>
      </c>
      <c r="AE24" s="85">
        <f t="shared" si="10"/>
        <v>0</v>
      </c>
      <c r="AF24" s="86" t="str">
        <f t="shared" si="11"/>
        <v>низкий</v>
      </c>
    </row>
    <row r="25" spans="1:32" s="77" customFormat="1" ht="22.7" customHeight="1">
      <c r="A25" s="416">
        <v>10</v>
      </c>
      <c r="B25" s="448" t="str">
        <f>'реч. разв.'!B26</f>
        <v xml:space="preserve">Е. Ульяна </v>
      </c>
      <c r="C25" s="638">
        <v>1</v>
      </c>
      <c r="D25" s="665"/>
      <c r="E25" s="666"/>
      <c r="F25" s="638">
        <v>2</v>
      </c>
      <c r="G25" s="665"/>
      <c r="H25" s="667"/>
      <c r="I25" s="638">
        <v>2</v>
      </c>
      <c r="J25" s="665"/>
      <c r="K25" s="666"/>
      <c r="L25" s="88">
        <f t="shared" si="5"/>
        <v>5</v>
      </c>
      <c r="M25" s="86" t="str">
        <f t="shared" si="0"/>
        <v>средний</v>
      </c>
      <c r="N25" s="103">
        <f t="shared" si="1"/>
        <v>0</v>
      </c>
      <c r="O25" s="105" t="str">
        <f t="shared" si="2"/>
        <v>низкий</v>
      </c>
      <c r="P25" s="581">
        <f t="shared" si="6"/>
        <v>0</v>
      </c>
      <c r="Q25" s="466" t="str">
        <f t="shared" si="7"/>
        <v>низкий</v>
      </c>
      <c r="R25" s="638">
        <v>2</v>
      </c>
      <c r="S25" s="665"/>
      <c r="T25" s="666"/>
      <c r="U25" s="638">
        <v>1</v>
      </c>
      <c r="V25" s="665"/>
      <c r="W25" s="667"/>
      <c r="X25" s="638">
        <v>1</v>
      </c>
      <c r="Y25" s="665"/>
      <c r="Z25" s="666"/>
      <c r="AA25" s="85">
        <f t="shared" si="8"/>
        <v>4</v>
      </c>
      <c r="AB25" s="83" t="str">
        <f t="shared" si="9"/>
        <v>низкий</v>
      </c>
      <c r="AC25" s="103">
        <f t="shared" si="3"/>
        <v>0</v>
      </c>
      <c r="AD25" s="104" t="str">
        <f t="shared" si="4"/>
        <v>низкий</v>
      </c>
      <c r="AE25" s="85">
        <f t="shared" si="10"/>
        <v>0</v>
      </c>
      <c r="AF25" s="86" t="str">
        <f t="shared" si="11"/>
        <v>низкий</v>
      </c>
    </row>
    <row r="26" spans="1:32" s="77" customFormat="1" ht="22.7" customHeight="1">
      <c r="A26" s="416">
        <v>11</v>
      </c>
      <c r="B26" s="448" t="str">
        <f>'реч. разв.'!B27</f>
        <v xml:space="preserve">И.  Аиша </v>
      </c>
      <c r="C26" s="638">
        <v>1</v>
      </c>
      <c r="D26" s="665"/>
      <c r="E26" s="666"/>
      <c r="F26" s="638">
        <v>2</v>
      </c>
      <c r="G26" s="665"/>
      <c r="H26" s="667"/>
      <c r="I26" s="638">
        <v>2</v>
      </c>
      <c r="J26" s="665"/>
      <c r="K26" s="666"/>
      <c r="L26" s="88">
        <f t="shared" si="5"/>
        <v>5</v>
      </c>
      <c r="M26" s="86" t="str">
        <f t="shared" si="0"/>
        <v>средний</v>
      </c>
      <c r="N26" s="103">
        <f t="shared" si="1"/>
        <v>0</v>
      </c>
      <c r="O26" s="105" t="str">
        <f t="shared" si="2"/>
        <v>низкий</v>
      </c>
      <c r="P26" s="581">
        <f t="shared" si="6"/>
        <v>0</v>
      </c>
      <c r="Q26" s="466" t="str">
        <f t="shared" si="7"/>
        <v>низкий</v>
      </c>
      <c r="R26" s="638">
        <v>2</v>
      </c>
      <c r="S26" s="665"/>
      <c r="T26" s="666"/>
      <c r="U26" s="638">
        <v>2</v>
      </c>
      <c r="V26" s="665"/>
      <c r="W26" s="667"/>
      <c r="X26" s="638">
        <v>1</v>
      </c>
      <c r="Y26" s="665"/>
      <c r="Z26" s="666"/>
      <c r="AA26" s="85">
        <f t="shared" si="8"/>
        <v>5</v>
      </c>
      <c r="AB26" s="83" t="str">
        <f t="shared" si="9"/>
        <v>средний</v>
      </c>
      <c r="AC26" s="103">
        <f t="shared" si="3"/>
        <v>0</v>
      </c>
      <c r="AD26" s="104" t="str">
        <f t="shared" si="4"/>
        <v>низкий</v>
      </c>
      <c r="AE26" s="85">
        <f t="shared" si="10"/>
        <v>0</v>
      </c>
      <c r="AF26" s="86" t="str">
        <f t="shared" si="11"/>
        <v>низкий</v>
      </c>
    </row>
    <row r="27" spans="1:32" s="77" customFormat="1" ht="22.7" customHeight="1">
      <c r="A27" s="416">
        <v>12</v>
      </c>
      <c r="B27" s="448" t="str">
        <f>'реч. разв.'!B28</f>
        <v xml:space="preserve">К. Зумурия </v>
      </c>
      <c r="C27" s="638">
        <v>1</v>
      </c>
      <c r="D27" s="665"/>
      <c r="E27" s="666"/>
      <c r="F27" s="638">
        <v>2</v>
      </c>
      <c r="G27" s="665"/>
      <c r="H27" s="667"/>
      <c r="I27" s="638">
        <v>2</v>
      </c>
      <c r="J27" s="665"/>
      <c r="K27" s="666"/>
      <c r="L27" s="88">
        <f t="shared" si="5"/>
        <v>5</v>
      </c>
      <c r="M27" s="86" t="str">
        <f t="shared" si="0"/>
        <v>средний</v>
      </c>
      <c r="N27" s="103">
        <f t="shared" si="1"/>
        <v>0</v>
      </c>
      <c r="O27" s="105" t="str">
        <f t="shared" si="2"/>
        <v>низкий</v>
      </c>
      <c r="P27" s="581">
        <f t="shared" si="6"/>
        <v>0</v>
      </c>
      <c r="Q27" s="466" t="str">
        <f t="shared" si="7"/>
        <v>низкий</v>
      </c>
      <c r="R27" s="638">
        <v>2</v>
      </c>
      <c r="S27" s="665"/>
      <c r="T27" s="666"/>
      <c r="U27" s="638">
        <v>1</v>
      </c>
      <c r="V27" s="665"/>
      <c r="W27" s="667"/>
      <c r="X27" s="638">
        <v>2</v>
      </c>
      <c r="Y27" s="665"/>
      <c r="Z27" s="666"/>
      <c r="AA27" s="85">
        <f t="shared" si="8"/>
        <v>5</v>
      </c>
      <c r="AB27" s="83" t="str">
        <f t="shared" si="9"/>
        <v>средний</v>
      </c>
      <c r="AC27" s="103">
        <f t="shared" si="3"/>
        <v>0</v>
      </c>
      <c r="AD27" s="104" t="str">
        <f t="shared" si="4"/>
        <v>низкий</v>
      </c>
      <c r="AE27" s="85">
        <f t="shared" si="10"/>
        <v>0</v>
      </c>
      <c r="AF27" s="86" t="str">
        <f t="shared" si="11"/>
        <v>низкий</v>
      </c>
    </row>
    <row r="28" spans="1:32" s="77" customFormat="1" ht="22.7" customHeight="1">
      <c r="A28" s="416">
        <v>13</v>
      </c>
      <c r="B28" s="448" t="str">
        <f>'реч. разв.'!B29</f>
        <v xml:space="preserve">К. Амалия </v>
      </c>
      <c r="C28" s="638">
        <v>1</v>
      </c>
      <c r="D28" s="665"/>
      <c r="E28" s="666"/>
      <c r="F28" s="638">
        <v>2</v>
      </c>
      <c r="G28" s="665"/>
      <c r="H28" s="667"/>
      <c r="I28" s="638">
        <v>2</v>
      </c>
      <c r="J28" s="665"/>
      <c r="K28" s="666"/>
      <c r="L28" s="88">
        <f t="shared" si="5"/>
        <v>5</v>
      </c>
      <c r="M28" s="86" t="str">
        <f t="shared" si="0"/>
        <v>средний</v>
      </c>
      <c r="N28" s="103">
        <f t="shared" si="1"/>
        <v>0</v>
      </c>
      <c r="O28" s="105" t="str">
        <f t="shared" si="2"/>
        <v>низкий</v>
      </c>
      <c r="P28" s="581">
        <f t="shared" si="6"/>
        <v>0</v>
      </c>
      <c r="Q28" s="466" t="str">
        <f t="shared" si="7"/>
        <v>низкий</v>
      </c>
      <c r="R28" s="638">
        <v>2</v>
      </c>
      <c r="S28" s="665"/>
      <c r="T28" s="666"/>
      <c r="U28" s="638">
        <v>1</v>
      </c>
      <c r="V28" s="665"/>
      <c r="W28" s="667"/>
      <c r="X28" s="638">
        <v>2</v>
      </c>
      <c r="Y28" s="665"/>
      <c r="Z28" s="666"/>
      <c r="AA28" s="85">
        <f t="shared" si="8"/>
        <v>5</v>
      </c>
      <c r="AB28" s="83" t="str">
        <f t="shared" si="9"/>
        <v>средний</v>
      </c>
      <c r="AC28" s="103">
        <f t="shared" si="3"/>
        <v>0</v>
      </c>
      <c r="AD28" s="104" t="str">
        <f t="shared" si="4"/>
        <v>низкий</v>
      </c>
      <c r="AE28" s="85">
        <f t="shared" si="10"/>
        <v>0</v>
      </c>
      <c r="AF28" s="86" t="str">
        <f t="shared" si="11"/>
        <v>низкий</v>
      </c>
    </row>
    <row r="29" spans="1:32" s="77" customFormat="1" ht="22.7" customHeight="1">
      <c r="A29" s="416">
        <v>14</v>
      </c>
      <c r="B29" s="448" t="str">
        <f>'реч. разв.'!B30</f>
        <v>К. Алексей</v>
      </c>
      <c r="C29" s="638">
        <v>2</v>
      </c>
      <c r="D29" s="665"/>
      <c r="E29" s="666"/>
      <c r="F29" s="638">
        <v>2</v>
      </c>
      <c r="G29" s="665"/>
      <c r="H29" s="667"/>
      <c r="I29" s="638">
        <v>2</v>
      </c>
      <c r="J29" s="665"/>
      <c r="K29" s="666"/>
      <c r="L29" s="88">
        <f t="shared" si="5"/>
        <v>6</v>
      </c>
      <c r="M29" s="86" t="str">
        <f t="shared" si="0"/>
        <v>средний</v>
      </c>
      <c r="N29" s="103">
        <f t="shared" si="1"/>
        <v>0</v>
      </c>
      <c r="O29" s="105" t="str">
        <f t="shared" si="2"/>
        <v>низкий</v>
      </c>
      <c r="P29" s="581">
        <f t="shared" si="6"/>
        <v>0</v>
      </c>
      <c r="Q29" s="466" t="str">
        <f t="shared" si="7"/>
        <v>низкий</v>
      </c>
      <c r="R29" s="638">
        <v>2</v>
      </c>
      <c r="S29" s="665"/>
      <c r="T29" s="666"/>
      <c r="U29" s="638">
        <v>1</v>
      </c>
      <c r="V29" s="665"/>
      <c r="W29" s="667"/>
      <c r="X29" s="638">
        <v>1</v>
      </c>
      <c r="Y29" s="665"/>
      <c r="Z29" s="666"/>
      <c r="AA29" s="85">
        <f t="shared" si="8"/>
        <v>4</v>
      </c>
      <c r="AB29" s="83" t="str">
        <f t="shared" si="9"/>
        <v>низкий</v>
      </c>
      <c r="AC29" s="103">
        <f t="shared" si="3"/>
        <v>0</v>
      </c>
      <c r="AD29" s="104" t="str">
        <f t="shared" si="4"/>
        <v>низкий</v>
      </c>
      <c r="AE29" s="85">
        <f t="shared" si="10"/>
        <v>0</v>
      </c>
      <c r="AF29" s="86" t="str">
        <f t="shared" si="11"/>
        <v>низкий</v>
      </c>
    </row>
    <row r="30" spans="1:32" s="77" customFormat="1" ht="22.7" customHeight="1">
      <c r="A30" s="416">
        <v>15</v>
      </c>
      <c r="B30" s="448" t="str">
        <f>'реч. разв.'!B31</f>
        <v xml:space="preserve">К. Арина </v>
      </c>
      <c r="C30" s="638">
        <v>2</v>
      </c>
      <c r="D30" s="665"/>
      <c r="E30" s="666"/>
      <c r="F30" s="638">
        <v>2</v>
      </c>
      <c r="G30" s="665"/>
      <c r="H30" s="667"/>
      <c r="I30" s="638">
        <v>2</v>
      </c>
      <c r="J30" s="665"/>
      <c r="K30" s="666"/>
      <c r="L30" s="88">
        <f t="shared" si="5"/>
        <v>6</v>
      </c>
      <c r="M30" s="86" t="str">
        <f t="shared" si="0"/>
        <v>средний</v>
      </c>
      <c r="N30" s="103">
        <f t="shared" si="1"/>
        <v>0</v>
      </c>
      <c r="O30" s="105" t="str">
        <f t="shared" si="2"/>
        <v>низкий</v>
      </c>
      <c r="P30" s="581">
        <f t="shared" si="6"/>
        <v>0</v>
      </c>
      <c r="Q30" s="466" t="str">
        <f t="shared" si="7"/>
        <v>низкий</v>
      </c>
      <c r="R30" s="638">
        <v>2</v>
      </c>
      <c r="S30" s="665"/>
      <c r="T30" s="666"/>
      <c r="U30" s="638">
        <v>2</v>
      </c>
      <c r="V30" s="665"/>
      <c r="W30" s="667"/>
      <c r="X30" s="638">
        <v>1</v>
      </c>
      <c r="Y30" s="665"/>
      <c r="Z30" s="666"/>
      <c r="AA30" s="85">
        <f t="shared" si="8"/>
        <v>5</v>
      </c>
      <c r="AB30" s="83" t="str">
        <f t="shared" si="9"/>
        <v>средний</v>
      </c>
      <c r="AC30" s="103">
        <f t="shared" si="3"/>
        <v>0</v>
      </c>
      <c r="AD30" s="104" t="str">
        <f t="shared" si="4"/>
        <v>низкий</v>
      </c>
      <c r="AE30" s="85">
        <f t="shared" si="10"/>
        <v>0</v>
      </c>
      <c r="AF30" s="86" t="str">
        <f t="shared" si="11"/>
        <v>низкий</v>
      </c>
    </row>
    <row r="31" spans="1:32" s="77" customFormat="1" ht="22.7" customHeight="1">
      <c r="A31" s="416">
        <v>16</v>
      </c>
      <c r="B31" s="448" t="str">
        <f>'реч. разв.'!B32</f>
        <v>К. Никита</v>
      </c>
      <c r="C31" s="638">
        <v>2</v>
      </c>
      <c r="D31" s="665"/>
      <c r="E31" s="666"/>
      <c r="F31" s="638">
        <v>2</v>
      </c>
      <c r="G31" s="665"/>
      <c r="H31" s="667"/>
      <c r="I31" s="638">
        <v>2</v>
      </c>
      <c r="J31" s="665"/>
      <c r="K31" s="666"/>
      <c r="L31" s="88">
        <f t="shared" si="5"/>
        <v>6</v>
      </c>
      <c r="M31" s="86" t="str">
        <f t="shared" si="0"/>
        <v>средний</v>
      </c>
      <c r="N31" s="103">
        <f t="shared" si="1"/>
        <v>0</v>
      </c>
      <c r="O31" s="105" t="str">
        <f t="shared" si="2"/>
        <v>низкий</v>
      </c>
      <c r="P31" s="581">
        <f t="shared" si="6"/>
        <v>0</v>
      </c>
      <c r="Q31" s="466" t="str">
        <f t="shared" si="7"/>
        <v>низкий</v>
      </c>
      <c r="R31" s="638">
        <v>2</v>
      </c>
      <c r="S31" s="665"/>
      <c r="T31" s="666"/>
      <c r="U31" s="638">
        <v>1</v>
      </c>
      <c r="V31" s="665"/>
      <c r="W31" s="667"/>
      <c r="X31" s="638">
        <v>1</v>
      </c>
      <c r="Y31" s="665"/>
      <c r="Z31" s="666"/>
      <c r="AA31" s="85">
        <f t="shared" si="8"/>
        <v>4</v>
      </c>
      <c r="AB31" s="83" t="str">
        <f t="shared" si="9"/>
        <v>низкий</v>
      </c>
      <c r="AC31" s="103">
        <f t="shared" si="3"/>
        <v>0</v>
      </c>
      <c r="AD31" s="104" t="str">
        <f t="shared" si="4"/>
        <v>низкий</v>
      </c>
      <c r="AE31" s="85">
        <f t="shared" si="10"/>
        <v>0</v>
      </c>
      <c r="AF31" s="86" t="str">
        <f t="shared" si="11"/>
        <v>низкий</v>
      </c>
    </row>
    <row r="32" spans="1:32" s="77" customFormat="1" ht="22.7" customHeight="1">
      <c r="A32" s="416">
        <v>17</v>
      </c>
      <c r="B32" s="448" t="str">
        <f>'реч. разв.'!B33</f>
        <v xml:space="preserve">К. Сергей </v>
      </c>
      <c r="C32" s="638">
        <v>2</v>
      </c>
      <c r="D32" s="665"/>
      <c r="E32" s="666"/>
      <c r="F32" s="638">
        <v>1</v>
      </c>
      <c r="G32" s="665"/>
      <c r="H32" s="667"/>
      <c r="I32" s="638">
        <v>2</v>
      </c>
      <c r="J32" s="665"/>
      <c r="K32" s="666"/>
      <c r="L32" s="88">
        <f t="shared" si="5"/>
        <v>5</v>
      </c>
      <c r="M32" s="86" t="str">
        <f t="shared" si="0"/>
        <v>средний</v>
      </c>
      <c r="N32" s="103">
        <f t="shared" si="1"/>
        <v>0</v>
      </c>
      <c r="O32" s="105" t="str">
        <f t="shared" si="2"/>
        <v>низкий</v>
      </c>
      <c r="P32" s="581">
        <f t="shared" si="6"/>
        <v>0</v>
      </c>
      <c r="Q32" s="466" t="str">
        <f t="shared" si="7"/>
        <v>низкий</v>
      </c>
      <c r="R32" s="638">
        <v>2</v>
      </c>
      <c r="S32" s="665"/>
      <c r="T32" s="666"/>
      <c r="U32" s="638">
        <v>1</v>
      </c>
      <c r="V32" s="665"/>
      <c r="W32" s="667"/>
      <c r="X32" s="638">
        <v>1</v>
      </c>
      <c r="Y32" s="665"/>
      <c r="Z32" s="666"/>
      <c r="AA32" s="85">
        <f t="shared" si="8"/>
        <v>4</v>
      </c>
      <c r="AB32" s="83" t="str">
        <f t="shared" si="9"/>
        <v>низкий</v>
      </c>
      <c r="AC32" s="103">
        <f t="shared" si="3"/>
        <v>0</v>
      </c>
      <c r="AD32" s="104" t="str">
        <f t="shared" si="4"/>
        <v>низкий</v>
      </c>
      <c r="AE32" s="85">
        <f t="shared" si="10"/>
        <v>0</v>
      </c>
      <c r="AF32" s="86" t="str">
        <f t="shared" si="11"/>
        <v>низкий</v>
      </c>
    </row>
    <row r="33" spans="1:32" s="77" customFormat="1" ht="22.7" customHeight="1">
      <c r="A33" s="416">
        <v>18</v>
      </c>
      <c r="B33" s="448" t="str">
        <f>'реч. разв.'!B34</f>
        <v xml:space="preserve">Л. Алина </v>
      </c>
      <c r="C33" s="638">
        <v>2</v>
      </c>
      <c r="D33" s="665"/>
      <c r="E33" s="666"/>
      <c r="F33" s="638">
        <v>2</v>
      </c>
      <c r="G33" s="665"/>
      <c r="H33" s="667"/>
      <c r="I33" s="638">
        <v>2</v>
      </c>
      <c r="J33" s="665"/>
      <c r="K33" s="666"/>
      <c r="L33" s="88">
        <f t="shared" si="5"/>
        <v>6</v>
      </c>
      <c r="M33" s="86" t="str">
        <f t="shared" si="0"/>
        <v>средний</v>
      </c>
      <c r="N33" s="103">
        <f t="shared" si="1"/>
        <v>0</v>
      </c>
      <c r="O33" s="105" t="str">
        <f t="shared" si="2"/>
        <v>низкий</v>
      </c>
      <c r="P33" s="581">
        <f t="shared" si="6"/>
        <v>0</v>
      </c>
      <c r="Q33" s="466" t="str">
        <f t="shared" si="7"/>
        <v>низкий</v>
      </c>
      <c r="R33" s="638">
        <v>2</v>
      </c>
      <c r="S33" s="665"/>
      <c r="T33" s="666"/>
      <c r="U33" s="638">
        <v>1</v>
      </c>
      <c r="V33" s="665"/>
      <c r="W33" s="667"/>
      <c r="X33" s="638">
        <v>1</v>
      </c>
      <c r="Y33" s="665"/>
      <c r="Z33" s="666"/>
      <c r="AA33" s="85">
        <f t="shared" si="8"/>
        <v>4</v>
      </c>
      <c r="AB33" s="83" t="str">
        <f t="shared" si="9"/>
        <v>низкий</v>
      </c>
      <c r="AC33" s="103">
        <f t="shared" si="3"/>
        <v>0</v>
      </c>
      <c r="AD33" s="104" t="str">
        <f t="shared" si="4"/>
        <v>низкий</v>
      </c>
      <c r="AE33" s="85">
        <f t="shared" si="10"/>
        <v>0</v>
      </c>
      <c r="AF33" s="86" t="str">
        <f t="shared" si="11"/>
        <v>низкий</v>
      </c>
    </row>
    <row r="34" spans="1:32" s="77" customFormat="1" ht="22.7" customHeight="1">
      <c r="A34" s="416">
        <v>19</v>
      </c>
      <c r="B34" s="448" t="str">
        <f>'реч. разв.'!B35</f>
        <v xml:space="preserve">М. Ролан </v>
      </c>
      <c r="C34" s="638">
        <v>2</v>
      </c>
      <c r="D34" s="665"/>
      <c r="E34" s="666"/>
      <c r="F34" s="638">
        <v>1</v>
      </c>
      <c r="G34" s="665"/>
      <c r="H34" s="667"/>
      <c r="I34" s="638">
        <v>2</v>
      </c>
      <c r="J34" s="665"/>
      <c r="K34" s="666"/>
      <c r="L34" s="88">
        <f t="shared" si="5"/>
        <v>5</v>
      </c>
      <c r="M34" s="86" t="str">
        <f t="shared" si="0"/>
        <v>средний</v>
      </c>
      <c r="N34" s="103">
        <f t="shared" si="1"/>
        <v>0</v>
      </c>
      <c r="O34" s="105" t="str">
        <f t="shared" si="2"/>
        <v>низкий</v>
      </c>
      <c r="P34" s="581">
        <f t="shared" si="6"/>
        <v>0</v>
      </c>
      <c r="Q34" s="466" t="str">
        <f t="shared" si="7"/>
        <v>низкий</v>
      </c>
      <c r="R34" s="638">
        <v>2</v>
      </c>
      <c r="S34" s="665"/>
      <c r="T34" s="666"/>
      <c r="U34" s="638">
        <v>1</v>
      </c>
      <c r="V34" s="665"/>
      <c r="W34" s="667"/>
      <c r="X34" s="638">
        <v>1</v>
      </c>
      <c r="Y34" s="665"/>
      <c r="Z34" s="666"/>
      <c r="AA34" s="85">
        <f t="shared" si="8"/>
        <v>4</v>
      </c>
      <c r="AB34" s="83" t="str">
        <f t="shared" si="9"/>
        <v>низкий</v>
      </c>
      <c r="AC34" s="103">
        <f t="shared" si="3"/>
        <v>0</v>
      </c>
      <c r="AD34" s="104" t="str">
        <f t="shared" si="4"/>
        <v>низкий</v>
      </c>
      <c r="AE34" s="85">
        <f t="shared" si="10"/>
        <v>0</v>
      </c>
      <c r="AF34" s="86" t="str">
        <f t="shared" si="11"/>
        <v>низкий</v>
      </c>
    </row>
    <row r="35" spans="1:32" s="77" customFormat="1" ht="22.7" customHeight="1">
      <c r="A35" s="416">
        <v>20</v>
      </c>
      <c r="B35" s="448" t="str">
        <f>'реч. разв.'!B36</f>
        <v xml:space="preserve">Н. Артем </v>
      </c>
      <c r="C35" s="638">
        <v>1</v>
      </c>
      <c r="D35" s="665"/>
      <c r="E35" s="666"/>
      <c r="F35" s="638">
        <v>1</v>
      </c>
      <c r="G35" s="665"/>
      <c r="H35" s="667"/>
      <c r="I35" s="638">
        <v>1</v>
      </c>
      <c r="J35" s="665"/>
      <c r="K35" s="666"/>
      <c r="L35" s="88">
        <f t="shared" si="5"/>
        <v>3</v>
      </c>
      <c r="M35" s="86" t="str">
        <f t="shared" si="0"/>
        <v>низкий</v>
      </c>
      <c r="N35" s="103">
        <f t="shared" si="1"/>
        <v>0</v>
      </c>
      <c r="O35" s="105" t="str">
        <f t="shared" si="2"/>
        <v>низкий</v>
      </c>
      <c r="P35" s="581">
        <f t="shared" si="6"/>
        <v>0</v>
      </c>
      <c r="Q35" s="466" t="str">
        <f t="shared" si="7"/>
        <v>низкий</v>
      </c>
      <c r="R35" s="638">
        <v>1</v>
      </c>
      <c r="S35" s="665"/>
      <c r="T35" s="666"/>
      <c r="U35" s="638">
        <v>1</v>
      </c>
      <c r="V35" s="665"/>
      <c r="W35" s="667"/>
      <c r="X35" s="638">
        <v>1</v>
      </c>
      <c r="Y35" s="665"/>
      <c r="Z35" s="666"/>
      <c r="AA35" s="85">
        <f t="shared" si="8"/>
        <v>3</v>
      </c>
      <c r="AB35" s="83" t="str">
        <f t="shared" si="9"/>
        <v>низкий</v>
      </c>
      <c r="AC35" s="103">
        <f t="shared" si="3"/>
        <v>0</v>
      </c>
      <c r="AD35" s="104" t="str">
        <f t="shared" si="4"/>
        <v>низкий</v>
      </c>
      <c r="AE35" s="85">
        <f t="shared" si="10"/>
        <v>0</v>
      </c>
      <c r="AF35" s="86" t="str">
        <f t="shared" si="11"/>
        <v>низкий</v>
      </c>
    </row>
    <row r="36" spans="1:32" s="77" customFormat="1" ht="22.7" customHeight="1">
      <c r="A36" s="416">
        <v>21</v>
      </c>
      <c r="B36" s="448" t="str">
        <f>'реч. разв.'!B37</f>
        <v>П. Андрей</v>
      </c>
      <c r="C36" s="638">
        <v>2</v>
      </c>
      <c r="D36" s="668"/>
      <c r="E36" s="669"/>
      <c r="F36" s="636">
        <v>2</v>
      </c>
      <c r="G36" s="668"/>
      <c r="H36" s="670"/>
      <c r="I36" s="636">
        <v>2</v>
      </c>
      <c r="J36" s="668"/>
      <c r="K36" s="669"/>
      <c r="L36" s="88">
        <f t="shared" si="5"/>
        <v>6</v>
      </c>
      <c r="M36" s="86" t="str">
        <f t="shared" si="0"/>
        <v>средний</v>
      </c>
      <c r="N36" s="103">
        <f t="shared" si="1"/>
        <v>0</v>
      </c>
      <c r="O36" s="105" t="str">
        <f t="shared" si="2"/>
        <v>низкий</v>
      </c>
      <c r="P36" s="581">
        <f t="shared" si="6"/>
        <v>0</v>
      </c>
      <c r="Q36" s="466" t="str">
        <f t="shared" si="7"/>
        <v>низкий</v>
      </c>
      <c r="R36" s="638">
        <v>2</v>
      </c>
      <c r="S36" s="668"/>
      <c r="T36" s="669"/>
      <c r="U36" s="636">
        <v>2</v>
      </c>
      <c r="V36" s="668"/>
      <c r="W36" s="670"/>
      <c r="X36" s="636">
        <v>2</v>
      </c>
      <c r="Y36" s="668"/>
      <c r="Z36" s="669"/>
      <c r="AA36" s="85">
        <f t="shared" si="8"/>
        <v>6</v>
      </c>
      <c r="AB36" s="83" t="str">
        <f t="shared" si="9"/>
        <v>средний</v>
      </c>
      <c r="AC36" s="103">
        <f t="shared" si="3"/>
        <v>0</v>
      </c>
      <c r="AD36" s="104" t="str">
        <f t="shared" si="4"/>
        <v>низкий</v>
      </c>
      <c r="AE36" s="85">
        <f t="shared" si="10"/>
        <v>0</v>
      </c>
      <c r="AF36" s="86" t="str">
        <f t="shared" si="11"/>
        <v>низкий</v>
      </c>
    </row>
    <row r="37" spans="1:32" s="77" customFormat="1" ht="22.7" customHeight="1">
      <c r="A37" s="416">
        <v>22</v>
      </c>
      <c r="B37" s="448" t="str">
        <f>'реч. разв.'!B38</f>
        <v xml:space="preserve">С. Александр </v>
      </c>
      <c r="C37" s="638">
        <v>2</v>
      </c>
      <c r="D37" s="665"/>
      <c r="E37" s="666"/>
      <c r="F37" s="638">
        <v>2</v>
      </c>
      <c r="G37" s="665"/>
      <c r="H37" s="667"/>
      <c r="I37" s="638">
        <v>2</v>
      </c>
      <c r="J37" s="665"/>
      <c r="K37" s="666"/>
      <c r="L37" s="88">
        <f t="shared" si="5"/>
        <v>6</v>
      </c>
      <c r="M37" s="86" t="str">
        <f t="shared" si="0"/>
        <v>средний</v>
      </c>
      <c r="N37" s="103">
        <f t="shared" si="1"/>
        <v>0</v>
      </c>
      <c r="O37" s="105" t="str">
        <f t="shared" si="2"/>
        <v>низкий</v>
      </c>
      <c r="P37" s="581">
        <f t="shared" si="6"/>
        <v>0</v>
      </c>
      <c r="Q37" s="466" t="str">
        <f t="shared" si="7"/>
        <v>низкий</v>
      </c>
      <c r="R37" s="638">
        <v>2</v>
      </c>
      <c r="S37" s="665"/>
      <c r="T37" s="666"/>
      <c r="U37" s="638">
        <v>2</v>
      </c>
      <c r="V37" s="665"/>
      <c r="W37" s="667"/>
      <c r="X37" s="638">
        <v>2</v>
      </c>
      <c r="Y37" s="665"/>
      <c r="Z37" s="666"/>
      <c r="AA37" s="85">
        <f t="shared" si="8"/>
        <v>6</v>
      </c>
      <c r="AB37" s="83" t="str">
        <f t="shared" si="9"/>
        <v>средний</v>
      </c>
      <c r="AC37" s="103">
        <f t="shared" si="3"/>
        <v>0</v>
      </c>
      <c r="AD37" s="104" t="str">
        <f t="shared" si="4"/>
        <v>низкий</v>
      </c>
      <c r="AE37" s="85">
        <f t="shared" si="10"/>
        <v>0</v>
      </c>
      <c r="AF37" s="86" t="str">
        <f t="shared" si="11"/>
        <v>низкий</v>
      </c>
    </row>
    <row r="38" spans="1:32" s="77" customFormat="1" ht="22.7" customHeight="1">
      <c r="A38" s="416">
        <v>23</v>
      </c>
      <c r="B38" s="448" t="str">
        <f>'реч. разв.'!B39</f>
        <v xml:space="preserve">Ф. Мирон </v>
      </c>
      <c r="C38" s="638">
        <v>2</v>
      </c>
      <c r="D38" s="671"/>
      <c r="E38" s="663"/>
      <c r="F38" s="638">
        <v>2</v>
      </c>
      <c r="G38" s="671"/>
      <c r="H38" s="664"/>
      <c r="I38" s="638">
        <v>2</v>
      </c>
      <c r="J38" s="671"/>
      <c r="K38" s="663"/>
      <c r="L38" s="88">
        <f t="shared" si="5"/>
        <v>6</v>
      </c>
      <c r="M38" s="86" t="str">
        <f t="shared" si="0"/>
        <v>средний</v>
      </c>
      <c r="N38" s="103">
        <f t="shared" si="1"/>
        <v>0</v>
      </c>
      <c r="O38" s="105" t="str">
        <f t="shared" si="2"/>
        <v>низкий</v>
      </c>
      <c r="P38" s="581">
        <f t="shared" si="6"/>
        <v>0</v>
      </c>
      <c r="Q38" s="466" t="str">
        <f t="shared" si="7"/>
        <v>низкий</v>
      </c>
      <c r="R38" s="638">
        <v>2</v>
      </c>
      <c r="S38" s="671"/>
      <c r="T38" s="663"/>
      <c r="U38" s="638">
        <v>1</v>
      </c>
      <c r="V38" s="671"/>
      <c r="W38" s="664"/>
      <c r="X38" s="638">
        <v>1</v>
      </c>
      <c r="Y38" s="671"/>
      <c r="Z38" s="663"/>
      <c r="AA38" s="85">
        <f t="shared" si="8"/>
        <v>4</v>
      </c>
      <c r="AB38" s="83" t="str">
        <f t="shared" si="9"/>
        <v>низкий</v>
      </c>
      <c r="AC38" s="103">
        <f t="shared" si="3"/>
        <v>0</v>
      </c>
      <c r="AD38" s="104" t="str">
        <f t="shared" si="4"/>
        <v>низкий</v>
      </c>
      <c r="AE38" s="85">
        <f t="shared" si="10"/>
        <v>0</v>
      </c>
      <c r="AF38" s="86" t="str">
        <f t="shared" si="11"/>
        <v>низкий</v>
      </c>
    </row>
    <row r="39" spans="1:32" s="77" customFormat="1" ht="22.7" customHeight="1">
      <c r="A39" s="416">
        <v>24</v>
      </c>
      <c r="B39" s="448" t="str">
        <f>'реч. разв.'!B40</f>
        <v xml:space="preserve">Х. Мухаммад </v>
      </c>
      <c r="C39" s="638">
        <v>1</v>
      </c>
      <c r="D39" s="671"/>
      <c r="E39" s="663"/>
      <c r="F39" s="638">
        <v>1</v>
      </c>
      <c r="G39" s="671"/>
      <c r="H39" s="664"/>
      <c r="I39" s="638">
        <v>1</v>
      </c>
      <c r="J39" s="671"/>
      <c r="K39" s="663"/>
      <c r="L39" s="88">
        <f t="shared" si="5"/>
        <v>3</v>
      </c>
      <c r="M39" s="86" t="str">
        <f t="shared" si="0"/>
        <v>низкий</v>
      </c>
      <c r="N39" s="103">
        <f t="shared" si="1"/>
        <v>0</v>
      </c>
      <c r="O39" s="105" t="str">
        <f t="shared" si="2"/>
        <v>низкий</v>
      </c>
      <c r="P39" s="581">
        <f t="shared" si="6"/>
        <v>0</v>
      </c>
      <c r="Q39" s="466" t="str">
        <f t="shared" si="7"/>
        <v>низкий</v>
      </c>
      <c r="R39" s="638">
        <v>1</v>
      </c>
      <c r="S39" s="671"/>
      <c r="T39" s="663"/>
      <c r="U39" s="638">
        <v>1</v>
      </c>
      <c r="V39" s="671"/>
      <c r="W39" s="664"/>
      <c r="X39" s="638">
        <v>1</v>
      </c>
      <c r="Y39" s="671"/>
      <c r="Z39" s="663"/>
      <c r="AA39" s="85">
        <f t="shared" ref="AA39" si="12">SUM(R39,U39,X39)</f>
        <v>3</v>
      </c>
      <c r="AB39" s="83" t="str">
        <f t="shared" ref="AB39" si="13">IF(AA39&lt;5,"низкий",IF(AA39&lt;8,"средний",IF(AA39&gt;7,"высокий")))</f>
        <v>низкий</v>
      </c>
      <c r="AC39" s="103">
        <f t="shared" si="3"/>
        <v>0</v>
      </c>
      <c r="AD39" s="104" t="str">
        <f t="shared" si="4"/>
        <v>низкий</v>
      </c>
      <c r="AE39" s="85">
        <f t="shared" ref="AE39" si="14">SUM(T39,W39,Z39)</f>
        <v>0</v>
      </c>
      <c r="AF39" s="86" t="str">
        <f t="shared" ref="AF39" si="15">IF(AE39&lt;5,"низкий",IF(AE39&lt;8,"средний",IF(AE39&gt;7,"высокий")))</f>
        <v>низкий</v>
      </c>
    </row>
    <row r="40" spans="1:32" s="77" customFormat="1" ht="22.7" customHeight="1">
      <c r="A40" s="417">
        <v>25</v>
      </c>
      <c r="B40" s="448" t="str">
        <f>'реч. разв.'!B41</f>
        <v xml:space="preserve">Я. Артем </v>
      </c>
      <c r="C40" s="638">
        <v>2</v>
      </c>
      <c r="D40" s="665"/>
      <c r="E40" s="666"/>
      <c r="F40" s="638">
        <v>1</v>
      </c>
      <c r="G40" s="665"/>
      <c r="H40" s="667"/>
      <c r="I40" s="638">
        <v>2</v>
      </c>
      <c r="J40" s="665"/>
      <c r="K40" s="666"/>
      <c r="L40" s="88">
        <f t="shared" si="5"/>
        <v>5</v>
      </c>
      <c r="M40" s="86" t="str">
        <f t="shared" si="0"/>
        <v>средний</v>
      </c>
      <c r="N40" s="103">
        <f t="shared" si="1"/>
        <v>0</v>
      </c>
      <c r="O40" s="105" t="str">
        <f t="shared" si="2"/>
        <v>низкий</v>
      </c>
      <c r="P40" s="581">
        <f t="shared" si="6"/>
        <v>0</v>
      </c>
      <c r="Q40" s="466" t="str">
        <f t="shared" si="7"/>
        <v>низкий</v>
      </c>
      <c r="R40" s="638">
        <v>2</v>
      </c>
      <c r="S40" s="665"/>
      <c r="T40" s="666"/>
      <c r="U40" s="638">
        <v>1</v>
      </c>
      <c r="V40" s="665"/>
      <c r="W40" s="667"/>
      <c r="X40" s="638">
        <v>1</v>
      </c>
      <c r="Y40" s="665"/>
      <c r="Z40" s="666"/>
      <c r="AA40" s="85">
        <f t="shared" ref="AA40" si="16">SUM(R40,U40,X40)</f>
        <v>4</v>
      </c>
      <c r="AB40" s="83" t="str">
        <f t="shared" ref="AB40" si="17">IF(AA40&lt;5,"низкий",IF(AA40&lt;8,"средний",IF(AA40&gt;7,"высокий")))</f>
        <v>низкий</v>
      </c>
      <c r="AC40" s="103">
        <f t="shared" si="3"/>
        <v>0</v>
      </c>
      <c r="AD40" s="104" t="str">
        <f t="shared" si="4"/>
        <v>низкий</v>
      </c>
      <c r="AE40" s="85">
        <f t="shared" ref="AE40" si="18">SUM(T40,W40,Z40)</f>
        <v>0</v>
      </c>
      <c r="AF40" s="86" t="str">
        <f t="shared" ref="AF40" si="19">IF(AE40&lt;5,"низкий",IF(AE40&lt;8,"средний",IF(AE40&gt;7,"высокий")))</f>
        <v>низкий</v>
      </c>
    </row>
    <row r="41" spans="1:32" s="77" customFormat="1" ht="22.7" customHeight="1">
      <c r="A41" s="417">
        <v>26</v>
      </c>
      <c r="B41" s="448" t="str">
        <f>'реч. разв.'!B42</f>
        <v xml:space="preserve">Я. Николай </v>
      </c>
      <c r="C41" s="639">
        <v>1</v>
      </c>
      <c r="D41" s="672"/>
      <c r="E41" s="674"/>
      <c r="F41" s="638">
        <v>1</v>
      </c>
      <c r="G41" s="672"/>
      <c r="H41" s="674"/>
      <c r="I41" s="638">
        <v>2</v>
      </c>
      <c r="J41" s="672"/>
      <c r="K41" s="674"/>
      <c r="L41" s="88">
        <f t="shared" si="5"/>
        <v>4</v>
      </c>
      <c r="M41" s="86" t="str">
        <f t="shared" si="0"/>
        <v>низкий</v>
      </c>
      <c r="N41" s="103">
        <f t="shared" si="1"/>
        <v>0</v>
      </c>
      <c r="O41" s="105" t="str">
        <f t="shared" si="2"/>
        <v>низкий</v>
      </c>
      <c r="P41" s="581">
        <f t="shared" si="6"/>
        <v>0</v>
      </c>
      <c r="Q41" s="466" t="str">
        <f t="shared" si="7"/>
        <v>низкий</v>
      </c>
      <c r="R41" s="639">
        <v>2</v>
      </c>
      <c r="S41" s="672"/>
      <c r="T41" s="674"/>
      <c r="U41" s="638">
        <v>1</v>
      </c>
      <c r="V41" s="672"/>
      <c r="W41" s="674"/>
      <c r="X41" s="638">
        <v>1</v>
      </c>
      <c r="Y41" s="672"/>
      <c r="Z41" s="674"/>
      <c r="AA41" s="85">
        <f t="shared" ref="AA41:AA43" si="20">SUM(R41,U41,X41)</f>
        <v>4</v>
      </c>
      <c r="AB41" s="83" t="str">
        <f t="shared" ref="AB41:AB43" si="21">IF(AA41&lt;5,"низкий",IF(AA41&lt;8,"средний",IF(AA41&gt;7,"высокий")))</f>
        <v>низкий</v>
      </c>
      <c r="AC41" s="103">
        <f t="shared" si="3"/>
        <v>0</v>
      </c>
      <c r="AD41" s="104" t="str">
        <f t="shared" si="4"/>
        <v>низкий</v>
      </c>
      <c r="AE41" s="85">
        <f t="shared" ref="AE41:AE42" si="22">SUM(T41,W41,Z41)</f>
        <v>0</v>
      </c>
      <c r="AF41" s="86" t="str">
        <f t="shared" ref="AF41:AF42" si="23">IF(AE41&lt;5,"низкий",IF(AE41&lt;8,"средний",IF(AE41&gt;7,"высокий")))</f>
        <v>низкий</v>
      </c>
    </row>
    <row r="42" spans="1:32" s="77" customFormat="1" ht="22.7" customHeight="1">
      <c r="A42" s="417">
        <v>27</v>
      </c>
      <c r="B42" s="448" t="str">
        <f>'реч. разв.'!B43</f>
        <v xml:space="preserve">Я. Василиса </v>
      </c>
      <c r="C42" s="637">
        <v>1</v>
      </c>
      <c r="D42" s="673"/>
      <c r="E42" s="675"/>
      <c r="F42" s="636">
        <v>1</v>
      </c>
      <c r="G42" s="673"/>
      <c r="H42" s="675"/>
      <c r="I42" s="636">
        <v>2</v>
      </c>
      <c r="J42" s="673"/>
      <c r="K42" s="675"/>
      <c r="L42" s="88">
        <f t="shared" si="5"/>
        <v>4</v>
      </c>
      <c r="M42" s="86" t="str">
        <f t="shared" si="0"/>
        <v>низкий</v>
      </c>
      <c r="N42" s="103">
        <f t="shared" si="1"/>
        <v>0</v>
      </c>
      <c r="O42" s="105" t="str">
        <f t="shared" si="2"/>
        <v>низкий</v>
      </c>
      <c r="P42" s="581">
        <f t="shared" si="6"/>
        <v>0</v>
      </c>
      <c r="Q42" s="466" t="str">
        <f t="shared" si="7"/>
        <v>низкий</v>
      </c>
      <c r="R42" s="637">
        <v>2</v>
      </c>
      <c r="S42" s="673"/>
      <c r="T42" s="675"/>
      <c r="U42" s="636">
        <v>1</v>
      </c>
      <c r="V42" s="673"/>
      <c r="W42" s="675"/>
      <c r="X42" s="636">
        <v>1</v>
      </c>
      <c r="Y42" s="673"/>
      <c r="Z42" s="675"/>
      <c r="AA42" s="85">
        <f t="shared" si="20"/>
        <v>4</v>
      </c>
      <c r="AB42" s="83" t="str">
        <f t="shared" si="21"/>
        <v>низкий</v>
      </c>
      <c r="AC42" s="103">
        <f t="shared" si="3"/>
        <v>0</v>
      </c>
      <c r="AD42" s="104" t="str">
        <f t="shared" si="4"/>
        <v>низкий</v>
      </c>
      <c r="AE42" s="85">
        <f t="shared" si="22"/>
        <v>0</v>
      </c>
      <c r="AF42" s="86" t="str">
        <f t="shared" si="23"/>
        <v>низкий</v>
      </c>
    </row>
    <row r="43" spans="1:32" s="77" customFormat="1" ht="22.7" customHeight="1">
      <c r="A43" s="417">
        <v>28</v>
      </c>
      <c r="B43" s="448" t="str">
        <f>'реч. разв.'!B44</f>
        <v xml:space="preserve">К. Есения </v>
      </c>
      <c r="C43" s="637">
        <v>2</v>
      </c>
      <c r="D43" s="673"/>
      <c r="E43" s="675"/>
      <c r="F43" s="636">
        <v>2</v>
      </c>
      <c r="G43" s="673"/>
      <c r="H43" s="675"/>
      <c r="I43" s="636">
        <v>2</v>
      </c>
      <c r="J43" s="673"/>
      <c r="K43" s="675"/>
      <c r="L43" s="474">
        <f t="shared" si="5"/>
        <v>6</v>
      </c>
      <c r="M43" s="86" t="str">
        <f t="shared" si="0"/>
        <v>средний</v>
      </c>
      <c r="N43" s="103">
        <f t="shared" si="1"/>
        <v>0</v>
      </c>
      <c r="O43" s="105" t="str">
        <f t="shared" si="2"/>
        <v>низкий</v>
      </c>
      <c r="P43" s="582"/>
      <c r="Q43" s="578"/>
      <c r="R43" s="637">
        <v>2</v>
      </c>
      <c r="S43" s="673"/>
      <c r="T43" s="675"/>
      <c r="U43" s="636">
        <v>2</v>
      </c>
      <c r="V43" s="673"/>
      <c r="W43" s="675"/>
      <c r="X43" s="636">
        <v>1</v>
      </c>
      <c r="Y43" s="673"/>
      <c r="Z43" s="675"/>
      <c r="AA43" s="85">
        <f t="shared" si="20"/>
        <v>5</v>
      </c>
      <c r="AB43" s="83" t="str">
        <f t="shared" si="21"/>
        <v>средний</v>
      </c>
      <c r="AC43" s="103">
        <f t="shared" si="3"/>
        <v>0</v>
      </c>
      <c r="AD43" s="104" t="str">
        <f t="shared" si="4"/>
        <v>низкий</v>
      </c>
      <c r="AE43" s="85"/>
      <c r="AF43" s="86"/>
    </row>
    <row r="44" spans="1:32" s="77" customFormat="1" ht="22.7" customHeight="1">
      <c r="A44" s="417">
        <v>29</v>
      </c>
      <c r="B44" s="448">
        <f>'реч. разв.'!B45</f>
        <v>0</v>
      </c>
      <c r="C44" s="637"/>
      <c r="D44" s="673"/>
      <c r="E44" s="675"/>
      <c r="F44" s="636"/>
      <c r="G44" s="673"/>
      <c r="H44" s="675"/>
      <c r="I44" s="636"/>
      <c r="J44" s="673"/>
      <c r="K44" s="675"/>
      <c r="L44" s="88"/>
      <c r="M44" s="86"/>
      <c r="N44" s="103">
        <f t="shared" si="1"/>
        <v>0</v>
      </c>
      <c r="O44" s="105" t="str">
        <f t="shared" si="2"/>
        <v>низкий</v>
      </c>
      <c r="P44" s="581"/>
      <c r="Q44" s="105"/>
      <c r="R44" s="637"/>
      <c r="S44" s="673"/>
      <c r="T44" s="675"/>
      <c r="U44" s="636"/>
      <c r="V44" s="673"/>
      <c r="W44" s="675"/>
      <c r="X44" s="636"/>
      <c r="Y44" s="673"/>
      <c r="Z44" s="675"/>
      <c r="AA44" s="85"/>
      <c r="AB44" s="83"/>
      <c r="AC44" s="103">
        <f t="shared" si="3"/>
        <v>0</v>
      </c>
      <c r="AD44" s="104" t="str">
        <f t="shared" si="4"/>
        <v>низкий</v>
      </c>
      <c r="AE44" s="85"/>
      <c r="AF44" s="86"/>
    </row>
    <row r="45" spans="1:32" s="77" customFormat="1" ht="22.7" customHeight="1" thickBot="1">
      <c r="A45" s="525">
        <v>30</v>
      </c>
      <c r="B45" s="448">
        <f>'реч. разв.'!B46</f>
        <v>0</v>
      </c>
      <c r="C45" s="637"/>
      <c r="D45" s="673"/>
      <c r="E45" s="675"/>
      <c r="F45" s="636"/>
      <c r="G45" s="673"/>
      <c r="H45" s="675"/>
      <c r="I45" s="636"/>
      <c r="J45" s="673"/>
      <c r="K45" s="675"/>
      <c r="L45" s="583"/>
      <c r="M45" s="585"/>
      <c r="N45" s="620">
        <f t="shared" si="1"/>
        <v>0</v>
      </c>
      <c r="O45" s="621" t="str">
        <f t="shared" si="2"/>
        <v>низкий</v>
      </c>
      <c r="P45" s="582"/>
      <c r="Q45" s="578"/>
      <c r="R45" s="637"/>
      <c r="S45" s="673"/>
      <c r="T45" s="675"/>
      <c r="U45" s="636"/>
      <c r="V45" s="673"/>
      <c r="W45" s="675"/>
      <c r="X45" s="636"/>
      <c r="Y45" s="673"/>
      <c r="Z45" s="675"/>
      <c r="AA45" s="579"/>
      <c r="AB45" s="520"/>
      <c r="AC45" s="103">
        <f t="shared" si="3"/>
        <v>0</v>
      </c>
      <c r="AD45" s="104" t="str">
        <f t="shared" si="4"/>
        <v>низкий</v>
      </c>
      <c r="AE45" s="522"/>
      <c r="AF45" s="523"/>
    </row>
    <row r="46" spans="1:32" s="77" customFormat="1" ht="22.7" customHeight="1" thickBot="1">
      <c r="A46" s="524"/>
      <c r="B46" s="526" t="s">
        <v>165</v>
      </c>
      <c r="C46" s="562">
        <f>AVERAGE(C16:C45)</f>
        <v>1.5</v>
      </c>
      <c r="D46" s="562" t="e">
        <f>AVERAGE(D16:D45)</f>
        <v>#DIV/0!</v>
      </c>
      <c r="E46" s="548" t="e">
        <f>AVERAGE(E16:E45)</f>
        <v>#DIV/0!</v>
      </c>
      <c r="F46" s="562">
        <f t="shared" ref="F46:K46" si="24">AVERAGE(F16:F45)</f>
        <v>1.6428571428571428</v>
      </c>
      <c r="G46" s="562" t="e">
        <f t="shared" si="24"/>
        <v>#DIV/0!</v>
      </c>
      <c r="H46" s="548" t="e">
        <f t="shared" si="24"/>
        <v>#DIV/0!</v>
      </c>
      <c r="I46" s="562">
        <f t="shared" si="24"/>
        <v>1.8214285714285714</v>
      </c>
      <c r="J46" s="562" t="e">
        <f t="shared" si="24"/>
        <v>#DIV/0!</v>
      </c>
      <c r="K46" s="548" t="e">
        <f t="shared" si="24"/>
        <v>#DIV/0!</v>
      </c>
      <c r="L46" s="555">
        <f t="shared" ref="L46" si="25">SUM(C46,F46,I46)</f>
        <v>4.9642857142857144</v>
      </c>
      <c r="M46" s="584" t="str">
        <f t="shared" ref="M46" si="26">IF(L46&lt;5,"низкий",IF(L46&lt;8,"средний",IF(L46&gt;7,"высокий")))</f>
        <v>низкий</v>
      </c>
      <c r="N46" s="563" t="e">
        <f t="shared" ref="N46" si="27">SUM(E46,H46,K46)</f>
        <v>#DIV/0!</v>
      </c>
      <c r="O46" s="564" t="e">
        <f t="shared" si="2"/>
        <v>#DIV/0!</v>
      </c>
      <c r="P46" s="555" t="e">
        <f t="shared" ref="P46" si="28">SUM(E46,H46,K46)</f>
        <v>#DIV/0!</v>
      </c>
      <c r="Q46" s="557" t="e">
        <f t="shared" ref="Q46" si="29">IF(P46&lt;5,"низкий",IF(P46&lt;8,"средний",IF(P46&gt;7,"высокий")))</f>
        <v>#DIV/0!</v>
      </c>
      <c r="R46" s="562">
        <f>AVERAGE(R16:R45)</f>
        <v>1.8928571428571428</v>
      </c>
      <c r="S46" s="562" t="e">
        <f>AVERAGE(S16:S45)</f>
        <v>#DIV/0!</v>
      </c>
      <c r="T46" s="548" t="e">
        <f>AVERAGE(T16:T45)</f>
        <v>#DIV/0!</v>
      </c>
      <c r="U46" s="562">
        <f t="shared" ref="U46:Z46" si="30">AVERAGE(U16:U45)</f>
        <v>1.2142857142857142</v>
      </c>
      <c r="V46" s="562" t="e">
        <f t="shared" si="30"/>
        <v>#DIV/0!</v>
      </c>
      <c r="W46" s="548" t="e">
        <f t="shared" si="30"/>
        <v>#DIV/0!</v>
      </c>
      <c r="X46" s="562">
        <f t="shared" si="30"/>
        <v>1.2142857142857142</v>
      </c>
      <c r="Y46" s="562" t="e">
        <f t="shared" si="30"/>
        <v>#DIV/0!</v>
      </c>
      <c r="Z46" s="548" t="e">
        <f t="shared" si="30"/>
        <v>#DIV/0!</v>
      </c>
      <c r="AA46" s="558">
        <f t="shared" ref="AA46" si="31">SUM(R46,U46,X46)</f>
        <v>4.3214285714285712</v>
      </c>
      <c r="AB46" s="556" t="str">
        <f t="shared" ref="AB46" si="32">IF(AA46&lt;5,"низкий",IF(AA46&lt;8,"средний",IF(AA46&gt;7,"высокий")))</f>
        <v>низкий</v>
      </c>
      <c r="AC46" s="563" t="e">
        <f t="shared" ref="AC46" si="33">SUM(T46,W46,Z46)</f>
        <v>#DIV/0!</v>
      </c>
      <c r="AD46" s="564" t="e">
        <f t="shared" si="4"/>
        <v>#DIV/0!</v>
      </c>
      <c r="AE46" s="558" t="e">
        <f t="shared" ref="AE46" si="34">SUM(T46,W46,Z46)</f>
        <v>#DIV/0!</v>
      </c>
      <c r="AF46" s="559" t="e">
        <f t="shared" ref="AF46" si="35">IF(AE46&lt;5,"низкий",IF(AE46&lt;8,"средний",IF(AE46&gt;7,"высокий")))</f>
        <v>#DIV/0!</v>
      </c>
    </row>
    <row r="47" spans="1:32" s="77" customFormat="1" ht="22.7" customHeight="1" thickBot="1">
      <c r="A47" s="970" t="s">
        <v>15</v>
      </c>
      <c r="B47" s="971"/>
      <c r="C47" s="534">
        <f t="shared" ref="C47:D47" si="36">COUNT(C16:C45)</f>
        <v>28</v>
      </c>
      <c r="D47" s="534">
        <f t="shared" si="36"/>
        <v>0</v>
      </c>
      <c r="E47" s="535">
        <f t="shared" ref="E47:K47" si="37">COUNT(E16:E45)</f>
        <v>0</v>
      </c>
      <c r="F47" s="534">
        <f t="shared" si="37"/>
        <v>28</v>
      </c>
      <c r="G47" s="534">
        <f t="shared" si="37"/>
        <v>0</v>
      </c>
      <c r="H47" s="535">
        <f t="shared" si="37"/>
        <v>0</v>
      </c>
      <c r="I47" s="536">
        <f t="shared" si="37"/>
        <v>28</v>
      </c>
      <c r="J47" s="536">
        <f t="shared" si="37"/>
        <v>0</v>
      </c>
      <c r="K47" s="537">
        <f t="shared" si="37"/>
        <v>0</v>
      </c>
      <c r="L47" s="922"/>
      <c r="M47" s="923"/>
      <c r="N47" s="661"/>
      <c r="O47" s="661"/>
      <c r="P47" s="922"/>
      <c r="Q47" s="923"/>
      <c r="R47" s="534">
        <f t="shared" ref="R47:S47" si="38">COUNT(R16:R45)</f>
        <v>28</v>
      </c>
      <c r="S47" s="534">
        <f t="shared" si="38"/>
        <v>0</v>
      </c>
      <c r="T47" s="535">
        <f t="shared" ref="T47:Z47" si="39">COUNT(T16:T45)</f>
        <v>0</v>
      </c>
      <c r="U47" s="534">
        <f t="shared" si="39"/>
        <v>28</v>
      </c>
      <c r="V47" s="534">
        <f t="shared" si="39"/>
        <v>0</v>
      </c>
      <c r="W47" s="535">
        <f t="shared" si="39"/>
        <v>0</v>
      </c>
      <c r="X47" s="536">
        <f t="shared" si="39"/>
        <v>28</v>
      </c>
      <c r="Y47" s="536">
        <f t="shared" si="39"/>
        <v>0</v>
      </c>
      <c r="Z47" s="537">
        <f t="shared" si="39"/>
        <v>0</v>
      </c>
      <c r="AA47" s="922"/>
      <c r="AB47" s="972"/>
      <c r="AC47" s="661"/>
      <c r="AD47" s="661"/>
      <c r="AE47" s="922"/>
      <c r="AF47" s="923"/>
    </row>
    <row r="48" spans="1:32" ht="42.75" customHeight="1"/>
    <row r="49" spans="1:28" s="692" customFormat="1" ht="19.5" customHeight="1">
      <c r="A49" s="942" t="s">
        <v>205</v>
      </c>
      <c r="B49" s="943"/>
      <c r="C49" s="943"/>
      <c r="D49" s="943"/>
      <c r="E49" s="943"/>
      <c r="F49" s="943"/>
      <c r="G49" s="943"/>
      <c r="H49" s="944"/>
      <c r="I49" s="89"/>
      <c r="J49" s="945" t="s">
        <v>207</v>
      </c>
      <c r="K49" s="946"/>
      <c r="L49" s="946"/>
      <c r="M49" s="946"/>
      <c r="N49" s="946"/>
      <c r="O49" s="946"/>
      <c r="P49" s="946"/>
      <c r="Q49" s="946"/>
      <c r="R49" s="947"/>
      <c r="T49" s="945" t="s">
        <v>209</v>
      </c>
      <c r="U49" s="946"/>
      <c r="V49" s="946"/>
      <c r="W49" s="946"/>
      <c r="X49" s="946"/>
      <c r="Y49" s="946"/>
      <c r="Z49" s="946"/>
      <c r="AA49" s="946"/>
      <c r="AB49" s="947"/>
    </row>
    <row r="50" spans="1:28" s="692" customFormat="1" ht="15.75" customHeight="1">
      <c r="A50" s="91"/>
      <c r="B50" s="956" t="s">
        <v>41</v>
      </c>
      <c r="C50" s="948" t="s">
        <v>42</v>
      </c>
      <c r="D50" s="949"/>
      <c r="E50" s="952" t="s">
        <v>43</v>
      </c>
      <c r="F50" s="953"/>
      <c r="G50" s="948" t="s">
        <v>44</v>
      </c>
      <c r="H50" s="949"/>
      <c r="I50" s="92"/>
      <c r="J50" s="93"/>
      <c r="K50" s="948" t="s">
        <v>41</v>
      </c>
      <c r="L50" s="949"/>
      <c r="M50" s="948" t="s">
        <v>42</v>
      </c>
      <c r="N50" s="949"/>
      <c r="O50" s="952" t="s">
        <v>43</v>
      </c>
      <c r="P50" s="953"/>
      <c r="Q50" s="948" t="s">
        <v>44</v>
      </c>
      <c r="R50" s="949"/>
      <c r="T50" s="93"/>
      <c r="U50" s="948" t="s">
        <v>41</v>
      </c>
      <c r="V50" s="949"/>
      <c r="W50" s="948" t="s">
        <v>42</v>
      </c>
      <c r="X50" s="949"/>
      <c r="Y50" s="952" t="s">
        <v>43</v>
      </c>
      <c r="Z50" s="953"/>
      <c r="AA50" s="948" t="s">
        <v>44</v>
      </c>
      <c r="AB50" s="949"/>
    </row>
    <row r="51" spans="1:28" s="692" customFormat="1" ht="26.25" customHeight="1">
      <c r="A51" s="91"/>
      <c r="B51" s="957"/>
      <c r="C51" s="950"/>
      <c r="D51" s="951"/>
      <c r="E51" s="954"/>
      <c r="F51" s="955"/>
      <c r="G51" s="950"/>
      <c r="H51" s="951"/>
      <c r="I51" s="92"/>
      <c r="J51" s="93"/>
      <c r="K51" s="950"/>
      <c r="L51" s="951"/>
      <c r="M51" s="950"/>
      <c r="N51" s="951"/>
      <c r="O51" s="954"/>
      <c r="P51" s="955"/>
      <c r="Q51" s="950"/>
      <c r="R51" s="951"/>
      <c r="T51" s="93"/>
      <c r="U51" s="950"/>
      <c r="V51" s="951"/>
      <c r="W51" s="950"/>
      <c r="X51" s="951"/>
      <c r="Y51" s="954"/>
      <c r="Z51" s="955"/>
      <c r="AA51" s="950"/>
      <c r="AB51" s="951"/>
    </row>
    <row r="52" spans="1:28" s="692" customFormat="1" ht="18.75">
      <c r="A52" s="91" t="s">
        <v>9</v>
      </c>
      <c r="B52" s="94">
        <f>AVERAGE(C47,F47,I47)</f>
        <v>28</v>
      </c>
      <c r="C52" s="962">
        <f>COUNTIF(M16:M45,"высокий")</f>
        <v>0</v>
      </c>
      <c r="D52" s="963"/>
      <c r="E52" s="962">
        <f>COUNTIF(M16:M45,"средний")</f>
        <v>20</v>
      </c>
      <c r="F52" s="963"/>
      <c r="G52" s="962">
        <f>COUNTIF(M16:M45,"низкий")</f>
        <v>8</v>
      </c>
      <c r="H52" s="963"/>
      <c r="I52" s="92"/>
      <c r="J52" s="91" t="s">
        <v>9</v>
      </c>
      <c r="K52" s="962">
        <f>AVERAGE(D47,G47,J47)</f>
        <v>0</v>
      </c>
      <c r="L52" s="963"/>
      <c r="M52" s="964">
        <f>COUNTIF(O16:O45,"высокий")</f>
        <v>0</v>
      </c>
      <c r="N52" s="965"/>
      <c r="O52" s="960">
        <f>COUNTIF(O16:O45,"средний")</f>
        <v>0</v>
      </c>
      <c r="P52" s="961"/>
      <c r="Q52" s="960">
        <f>COUNTIF(O16:O45,"низкий")</f>
        <v>30</v>
      </c>
      <c r="R52" s="961"/>
      <c r="T52" s="91" t="s">
        <v>9</v>
      </c>
      <c r="U52" s="962">
        <f>AVERAGE(E47,H47,K47)</f>
        <v>0</v>
      </c>
      <c r="V52" s="963"/>
      <c r="W52" s="964">
        <f>COUNTIF(Q16:Q45,"высокий")</f>
        <v>0</v>
      </c>
      <c r="X52" s="965"/>
      <c r="Y52" s="960">
        <f>COUNTIF(Q16:Q45,"средний")</f>
        <v>0</v>
      </c>
      <c r="Z52" s="961"/>
      <c r="AA52" s="960">
        <f>COUNTIF(Q16:Q45,"низкий")</f>
        <v>27</v>
      </c>
      <c r="AB52" s="961"/>
    </row>
    <row r="53" spans="1:28" s="692" customFormat="1" ht="18.75">
      <c r="A53" s="91" t="s">
        <v>10</v>
      </c>
      <c r="B53" s="91"/>
      <c r="C53" s="958">
        <f>(C52*100%)/B52</f>
        <v>0</v>
      </c>
      <c r="D53" s="959"/>
      <c r="E53" s="958">
        <f>(E52*100%)/B52</f>
        <v>0.7142857142857143</v>
      </c>
      <c r="F53" s="959"/>
      <c r="G53" s="958">
        <f>(G52*100%)/B52</f>
        <v>0.2857142857142857</v>
      </c>
      <c r="H53" s="959"/>
      <c r="I53" s="92"/>
      <c r="J53" s="91" t="s">
        <v>10</v>
      </c>
      <c r="K53" s="656"/>
      <c r="L53" s="657"/>
      <c r="M53" s="966" t="e">
        <f>(M52*100%)/K52</f>
        <v>#DIV/0!</v>
      </c>
      <c r="N53" s="967"/>
      <c r="O53" s="966" t="e">
        <f>(O52*100%)/K52</f>
        <v>#DIV/0!</v>
      </c>
      <c r="P53" s="967"/>
      <c r="Q53" s="966" t="e">
        <f>(Q52*100%)/K52</f>
        <v>#DIV/0!</v>
      </c>
      <c r="R53" s="967"/>
      <c r="T53" s="91" t="s">
        <v>10</v>
      </c>
      <c r="U53" s="656"/>
      <c r="V53" s="657"/>
      <c r="W53" s="966" t="e">
        <f>(W52*100%)/U52</f>
        <v>#DIV/0!</v>
      </c>
      <c r="X53" s="967"/>
      <c r="Y53" s="966" t="e">
        <f>(Y52*100%)/U52</f>
        <v>#DIV/0!</v>
      </c>
      <c r="Z53" s="967"/>
      <c r="AA53" s="966" t="e">
        <f>(AA52*100%)/U52</f>
        <v>#DIV/0!</v>
      </c>
      <c r="AB53" s="967"/>
    </row>
    <row r="54" spans="1:28" s="5" customFormat="1"/>
    <row r="55" spans="1:28" s="5" customFormat="1" ht="21" customHeight="1"/>
    <row r="56" spans="1:28" s="692" customFormat="1" ht="15.75" customHeight="1">
      <c r="A56" s="942" t="s">
        <v>206</v>
      </c>
      <c r="B56" s="943"/>
      <c r="C56" s="943"/>
      <c r="D56" s="943"/>
      <c r="E56" s="943"/>
      <c r="F56" s="943"/>
      <c r="G56" s="943"/>
      <c r="H56" s="944"/>
      <c r="I56" s="89"/>
      <c r="J56" s="1018" t="s">
        <v>208</v>
      </c>
      <c r="K56" s="1019"/>
      <c r="L56" s="1019"/>
      <c r="M56" s="1019"/>
      <c r="N56" s="1019"/>
      <c r="O56" s="1019"/>
      <c r="P56" s="1019"/>
      <c r="Q56" s="1019"/>
      <c r="R56" s="1020"/>
      <c r="T56" s="1018" t="s">
        <v>210</v>
      </c>
      <c r="U56" s="1019"/>
      <c r="V56" s="1019"/>
      <c r="W56" s="1019"/>
      <c r="X56" s="1019"/>
      <c r="Y56" s="1019"/>
      <c r="Z56" s="1019"/>
      <c r="AA56" s="1019"/>
      <c r="AB56" s="1020"/>
    </row>
    <row r="57" spans="1:28" s="692" customFormat="1" ht="15.75" customHeight="1">
      <c r="A57" s="91"/>
      <c r="B57" s="956" t="s">
        <v>41</v>
      </c>
      <c r="C57" s="948" t="s">
        <v>42</v>
      </c>
      <c r="D57" s="949"/>
      <c r="E57" s="952" t="s">
        <v>43</v>
      </c>
      <c r="F57" s="953"/>
      <c r="G57" s="948" t="s">
        <v>44</v>
      </c>
      <c r="H57" s="949"/>
      <c r="I57" s="92"/>
      <c r="J57" s="93"/>
      <c r="K57" s="948" t="s">
        <v>41</v>
      </c>
      <c r="L57" s="949"/>
      <c r="M57" s="948" t="s">
        <v>42</v>
      </c>
      <c r="N57" s="949"/>
      <c r="O57" s="952" t="s">
        <v>43</v>
      </c>
      <c r="P57" s="953"/>
      <c r="Q57" s="948" t="s">
        <v>44</v>
      </c>
      <c r="R57" s="949"/>
      <c r="T57" s="93"/>
      <c r="U57" s="948" t="s">
        <v>41</v>
      </c>
      <c r="V57" s="949"/>
      <c r="W57" s="948" t="s">
        <v>42</v>
      </c>
      <c r="X57" s="949"/>
      <c r="Y57" s="952" t="s">
        <v>43</v>
      </c>
      <c r="Z57" s="953"/>
      <c r="AA57" s="948" t="s">
        <v>44</v>
      </c>
      <c r="AB57" s="949"/>
    </row>
    <row r="58" spans="1:28" s="692" customFormat="1" ht="26.25" customHeight="1">
      <c r="A58" s="91"/>
      <c r="B58" s="957"/>
      <c r="C58" s="950"/>
      <c r="D58" s="951"/>
      <c r="E58" s="954"/>
      <c r="F58" s="955"/>
      <c r="G58" s="950"/>
      <c r="H58" s="951"/>
      <c r="I58" s="92"/>
      <c r="J58" s="93"/>
      <c r="K58" s="950"/>
      <c r="L58" s="951"/>
      <c r="M58" s="950"/>
      <c r="N58" s="951"/>
      <c r="O58" s="954"/>
      <c r="P58" s="955"/>
      <c r="Q58" s="950"/>
      <c r="R58" s="951"/>
      <c r="T58" s="93"/>
      <c r="U58" s="950"/>
      <c r="V58" s="951"/>
      <c r="W58" s="950"/>
      <c r="X58" s="951"/>
      <c r="Y58" s="954"/>
      <c r="Z58" s="955"/>
      <c r="AA58" s="950"/>
      <c r="AB58" s="951"/>
    </row>
    <row r="59" spans="1:28" s="692" customFormat="1" ht="18.75">
      <c r="A59" s="91" t="s">
        <v>9</v>
      </c>
      <c r="B59" s="94">
        <f>AVERAGE(R47,U47,X47)</f>
        <v>28</v>
      </c>
      <c r="C59" s="962">
        <f>COUNTIF(AB16:AB45,"высокий")</f>
        <v>0</v>
      </c>
      <c r="D59" s="963"/>
      <c r="E59" s="962">
        <f>COUNTIF(AB16:AB45,"средний")</f>
        <v>9</v>
      </c>
      <c r="F59" s="963"/>
      <c r="G59" s="962">
        <f>COUNTIF(AB16:AB45,"низкий")</f>
        <v>19</v>
      </c>
      <c r="H59" s="963"/>
      <c r="I59" s="92"/>
      <c r="J59" s="91" t="s">
        <v>9</v>
      </c>
      <c r="K59" s="962">
        <f>AVERAGE(S47,V47,Y47)</f>
        <v>0</v>
      </c>
      <c r="L59" s="963"/>
      <c r="M59" s="964">
        <f>COUNTIF(AD16:AD45,"высокий")</f>
        <v>0</v>
      </c>
      <c r="N59" s="965"/>
      <c r="O59" s="960">
        <f>COUNTIF(AD16:AD45,"средний")</f>
        <v>0</v>
      </c>
      <c r="P59" s="961"/>
      <c r="Q59" s="960">
        <f>COUNTIF(AD16:AD45,"низкий")</f>
        <v>30</v>
      </c>
      <c r="R59" s="961"/>
      <c r="T59" s="91" t="s">
        <v>9</v>
      </c>
      <c r="U59" s="962">
        <f>AVERAGE(T47,W47,Z47)</f>
        <v>0</v>
      </c>
      <c r="V59" s="963"/>
      <c r="W59" s="964">
        <f>COUNTIF(AF16:AF45,"высокий")</f>
        <v>0</v>
      </c>
      <c r="X59" s="965"/>
      <c r="Y59" s="960">
        <f>COUNTIF(AF16:AF45,"средний")</f>
        <v>0</v>
      </c>
      <c r="Z59" s="961"/>
      <c r="AA59" s="960">
        <f>COUNTIF(AF16:AF45,"низкий")</f>
        <v>27</v>
      </c>
      <c r="AB59" s="961"/>
    </row>
    <row r="60" spans="1:28" s="692" customFormat="1" ht="18.75">
      <c r="A60" s="91" t="s">
        <v>10</v>
      </c>
      <c r="B60" s="91"/>
      <c r="C60" s="958">
        <f>(C59*100%)/B59</f>
        <v>0</v>
      </c>
      <c r="D60" s="959"/>
      <c r="E60" s="958">
        <f>(E59*100%)/B59</f>
        <v>0.32142857142857145</v>
      </c>
      <c r="F60" s="959"/>
      <c r="G60" s="958">
        <f>(G59*100%)/B59</f>
        <v>0.6785714285714286</v>
      </c>
      <c r="H60" s="959"/>
      <c r="I60" s="92"/>
      <c r="J60" s="91" t="s">
        <v>10</v>
      </c>
      <c r="K60" s="656"/>
      <c r="L60" s="657"/>
      <c r="M60" s="966" t="e">
        <f>(M59*100%)/K59</f>
        <v>#DIV/0!</v>
      </c>
      <c r="N60" s="967"/>
      <c r="O60" s="966" t="e">
        <f>(O59*100%)/K59</f>
        <v>#DIV/0!</v>
      </c>
      <c r="P60" s="967"/>
      <c r="Q60" s="966" t="e">
        <f>(Q59*100%)/K59</f>
        <v>#DIV/0!</v>
      </c>
      <c r="R60" s="967"/>
      <c r="T60" s="91" t="s">
        <v>10</v>
      </c>
      <c r="U60" s="656"/>
      <c r="V60" s="657"/>
      <c r="W60" s="966" t="e">
        <f>(W59*100%)/U59</f>
        <v>#DIV/0!</v>
      </c>
      <c r="X60" s="967"/>
      <c r="Y60" s="966" t="e">
        <f>(Y59*100%)/U59</f>
        <v>#DIV/0!</v>
      </c>
      <c r="Z60" s="967"/>
      <c r="AA60" s="966" t="e">
        <f>(AA59*100%)/U59</f>
        <v>#DIV/0!</v>
      </c>
      <c r="AB60" s="967"/>
    </row>
  </sheetData>
  <sheetProtection selectLockedCells="1" selectUnlockedCells="1"/>
  <protectedRanges>
    <protectedRange sqref="C8:D9 E7:J9" name="Диапазон1_1_2"/>
  </protectedRanges>
  <mergeCells count="100">
    <mergeCell ref="A1:AI1"/>
    <mergeCell ref="A2:AI2"/>
    <mergeCell ref="A3:AI3"/>
    <mergeCell ref="A4:AI4"/>
    <mergeCell ref="A6:B6"/>
    <mergeCell ref="C6:L6"/>
    <mergeCell ref="C7:L7"/>
    <mergeCell ref="C8:I8"/>
    <mergeCell ref="A10:Z10"/>
    <mergeCell ref="A13:A15"/>
    <mergeCell ref="B13:B15"/>
    <mergeCell ref="C13:Q13"/>
    <mergeCell ref="R13:AF13"/>
    <mergeCell ref="C14:E14"/>
    <mergeCell ref="F14:H14"/>
    <mergeCell ref="I14:K14"/>
    <mergeCell ref="L14:M15"/>
    <mergeCell ref="P14:Q15"/>
    <mergeCell ref="R14:T14"/>
    <mergeCell ref="U14:W14"/>
    <mergeCell ref="X14:Z14"/>
    <mergeCell ref="AA14:AB15"/>
    <mergeCell ref="AE14:AF15"/>
    <mergeCell ref="A47:B47"/>
    <mergeCell ref="L47:M47"/>
    <mergeCell ref="P47:Q47"/>
    <mergeCell ref="AA47:AB47"/>
    <mergeCell ref="AE47:AF47"/>
    <mergeCell ref="N14:O15"/>
    <mergeCell ref="AC14:AD15"/>
    <mergeCell ref="B57:B58"/>
    <mergeCell ref="Q57:R58"/>
    <mergeCell ref="W57:X58"/>
    <mergeCell ref="A56:H56"/>
    <mergeCell ref="E57:F58"/>
    <mergeCell ref="G57:H58"/>
    <mergeCell ref="J56:R56"/>
    <mergeCell ref="Q60:R60"/>
    <mergeCell ref="W60:X60"/>
    <mergeCell ref="Q59:R59"/>
    <mergeCell ref="W59:X59"/>
    <mergeCell ref="Y59:Z59"/>
    <mergeCell ref="Y60:Z60"/>
    <mergeCell ref="J49:R49"/>
    <mergeCell ref="T56:AB56"/>
    <mergeCell ref="T49:AB49"/>
    <mergeCell ref="Q53:R53"/>
    <mergeCell ref="W53:X53"/>
    <mergeCell ref="Q52:R52"/>
    <mergeCell ref="W52:X52"/>
    <mergeCell ref="A49:H49"/>
    <mergeCell ref="U57:V58"/>
    <mergeCell ref="Y57:Z58"/>
    <mergeCell ref="AA57:AB58"/>
    <mergeCell ref="AA50:AB51"/>
    <mergeCell ref="Y50:Z51"/>
    <mergeCell ref="W50:X51"/>
    <mergeCell ref="U50:V51"/>
    <mergeCell ref="M50:N51"/>
    <mergeCell ref="O50:P51"/>
    <mergeCell ref="Q50:R51"/>
    <mergeCell ref="O57:P58"/>
    <mergeCell ref="M57:N58"/>
    <mergeCell ref="K57:L58"/>
    <mergeCell ref="K50:L51"/>
    <mergeCell ref="C57:D58"/>
    <mergeCell ref="G50:H51"/>
    <mergeCell ref="E50:F51"/>
    <mergeCell ref="C50:D51"/>
    <mergeCell ref="B50:B51"/>
    <mergeCell ref="U59:V59"/>
    <mergeCell ref="U52:V52"/>
    <mergeCell ref="M59:N59"/>
    <mergeCell ref="K52:L52"/>
    <mergeCell ref="K59:L59"/>
    <mergeCell ref="C59:D59"/>
    <mergeCell ref="G52:H52"/>
    <mergeCell ref="G53:H53"/>
    <mergeCell ref="E52:F52"/>
    <mergeCell ref="E53:F53"/>
    <mergeCell ref="C52:D52"/>
    <mergeCell ref="C53:D53"/>
    <mergeCell ref="AA59:AB59"/>
    <mergeCell ref="AA60:AB60"/>
    <mergeCell ref="AA52:AB52"/>
    <mergeCell ref="AA53:AB53"/>
    <mergeCell ref="Y52:Z52"/>
    <mergeCell ref="Y53:Z53"/>
    <mergeCell ref="M60:N60"/>
    <mergeCell ref="O59:P59"/>
    <mergeCell ref="O60:P60"/>
    <mergeCell ref="O52:P52"/>
    <mergeCell ref="O53:P53"/>
    <mergeCell ref="M52:N52"/>
    <mergeCell ref="M53:N53"/>
    <mergeCell ref="C60:D60"/>
    <mergeCell ref="E59:F59"/>
    <mergeCell ref="E60:F60"/>
    <mergeCell ref="G59:H59"/>
    <mergeCell ref="G60:H60"/>
  </mergeCells>
  <printOptions horizontalCentered="1" verticalCentered="1"/>
  <pageMargins left="0.55118110236220474" right="0.55118110236220474" top="0.78740157480314965" bottom="0.59055118110236227" header="0" footer="0"/>
  <pageSetup paperSize="9" scale="28" fitToHeight="30" orientation="landscape" horizontalDpi="4294967293" r:id="rId1"/>
  <headerFooter alignWithMargins="0"/>
  <rowBreaks count="1" manualBreakCount="1">
    <brk id="50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13</vt:i4>
      </vt:variant>
    </vt:vector>
  </HeadingPairs>
  <TitlesOfParts>
    <vt:vector size="28" baseType="lpstr">
      <vt:lpstr>инд.маршрут</vt:lpstr>
      <vt:lpstr>справка К.Г.</vt:lpstr>
      <vt:lpstr>справка С.Г.</vt:lpstr>
      <vt:lpstr>справка Н.Г.</vt:lpstr>
      <vt:lpstr>реч. разв.</vt:lpstr>
      <vt:lpstr>позн</vt:lpstr>
      <vt:lpstr>РЭМП</vt:lpstr>
      <vt:lpstr>игра</vt:lpstr>
      <vt:lpstr>Труд,ОБЖ</vt:lpstr>
      <vt:lpstr>ПБ</vt:lpstr>
      <vt:lpstr>ИЗО</vt:lpstr>
      <vt:lpstr> констр </vt:lpstr>
      <vt:lpstr>Музыка</vt:lpstr>
      <vt:lpstr>Здоровье</vt:lpstr>
      <vt:lpstr>ФИЗО</vt:lpstr>
      <vt:lpstr>' констр '!Область_печати</vt:lpstr>
      <vt:lpstr>игра!Область_печати</vt:lpstr>
      <vt:lpstr>ИЗО!Область_печати</vt:lpstr>
      <vt:lpstr>Музыка!Область_печати</vt:lpstr>
      <vt:lpstr>ПБ!Область_печати</vt:lpstr>
      <vt:lpstr>позн!Область_печати</vt:lpstr>
      <vt:lpstr>'реч. разв.'!Область_печати</vt:lpstr>
      <vt:lpstr>РЭМП!Область_печати</vt:lpstr>
      <vt:lpstr>'справка К.Г.'!Область_печати</vt:lpstr>
      <vt:lpstr>'справка Н.Г.'!Область_печати</vt:lpstr>
      <vt:lpstr>'справка С.Г.'!Область_печати</vt:lpstr>
      <vt:lpstr>'Труд,ОБЖ'!Область_печати</vt:lpstr>
      <vt:lpstr>ФИЗО!Область_печати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2014-05-28T01:49:52Z</cp:lastPrinted>
  <dcterms:created xsi:type="dcterms:W3CDTF">1996-10-08T23:32:33Z</dcterms:created>
  <dcterms:modified xsi:type="dcterms:W3CDTF">2022-10-04T18:59:52Z</dcterms:modified>
</cp:coreProperties>
</file>